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225" activeTab="0"/>
  </bookViews>
  <sheets>
    <sheet name="Berechnung" sheetId="1" r:id="rId1"/>
    <sheet name="Faktoren" sheetId="2" r:id="rId2"/>
  </sheets>
  <definedNames>
    <definedName name="_xlnm.Print_Titles" localSheetId="0">'Berechnung'!$22:$23</definedName>
  </definedNames>
  <calcPr fullCalcOnLoad="1"/>
</workbook>
</file>

<file path=xl/sharedStrings.xml><?xml version="1.0" encoding="utf-8"?>
<sst xmlns="http://schemas.openxmlformats.org/spreadsheetml/2006/main" count="64" uniqueCount="56">
  <si>
    <t>Alter</t>
  </si>
  <si>
    <t>AN</t>
  </si>
  <si>
    <t>AG</t>
  </si>
  <si>
    <t>Name</t>
  </si>
  <si>
    <t>Vorname</t>
  </si>
  <si>
    <t>Jahreslohn</t>
  </si>
  <si>
    <t>B'grad</t>
  </si>
  <si>
    <t>Total AN</t>
  </si>
  <si>
    <t>Total AG</t>
  </si>
  <si>
    <t>koord.</t>
  </si>
  <si>
    <t>Lohn</t>
  </si>
  <si>
    <t>G'Jahr</t>
  </si>
  <si>
    <t>Spar</t>
  </si>
  <si>
    <t xml:space="preserve">AN </t>
  </si>
  <si>
    <t>Risiko</t>
  </si>
  <si>
    <t>MeB</t>
  </si>
  <si>
    <t>AHV-Nummer</t>
  </si>
  <si>
    <t>Geburts-</t>
  </si>
  <si>
    <t>datum</t>
  </si>
  <si>
    <t>Faktura</t>
  </si>
  <si>
    <t>(SV-Nummer)</t>
  </si>
  <si>
    <t>Arbeitgeber:</t>
  </si>
  <si>
    <t>Anteil-Arbeitgeber Sparbeiträge:</t>
  </si>
  <si>
    <t>Anteil-Arbeitgeber Risikobeiträge:</t>
  </si>
  <si>
    <t>Auswahl Berechnungsgrundlage:</t>
  </si>
  <si>
    <t>Aufteilung Sparbeitrag</t>
  </si>
  <si>
    <t>Aufteilung Risikobeitrag</t>
  </si>
  <si>
    <t>Berechnungsart</t>
  </si>
  <si>
    <t>Risikobeitrag 2015</t>
  </si>
  <si>
    <t>Berechnungsgrundlage</t>
  </si>
  <si>
    <t>Massgebende Rsikobeiträge</t>
  </si>
  <si>
    <t>Stichtag-Jahr</t>
  </si>
  <si>
    <t>Massgebende Sparbeiträge</t>
  </si>
  <si>
    <t>Sparbeiträge AN</t>
  </si>
  <si>
    <t>Sparbeiträge AG</t>
  </si>
  <si>
    <t>Risikobeiträge AG</t>
  </si>
  <si>
    <t>-&gt; Falls J (="Ja") wird bei Personen mit B'Grad &lt; 30% und Lohn &lt;= 75% vom Koordinationsabzug der koordinierte Lohn auf auf 0 gesetzt.</t>
  </si>
  <si>
    <t>Berechnung-Jahr (20xx):</t>
  </si>
  <si>
    <t>Versicherungspflicht prüfen:</t>
  </si>
  <si>
    <t>Koordinationsabzug:</t>
  </si>
  <si>
    <t>Kostenverteilung</t>
  </si>
  <si>
    <t>Zusätzlicher AG-Anteil risikobeitrag</t>
  </si>
  <si>
    <t>Stadt, dann wird auf 3 Kommastellen gerundet (Eingabemöglichkeit AU oder Stadt)</t>
  </si>
  <si>
    <t xml:space="preserve">Verwaltungskosten </t>
  </si>
  <si>
    <t>Verw.</t>
  </si>
  <si>
    <t>Kosten</t>
  </si>
  <si>
    <t>Max. AHV-Rente</t>
  </si>
  <si>
    <t xml:space="preserve"> </t>
  </si>
  <si>
    <t>J</t>
  </si>
  <si>
    <t>AGS 2020</t>
  </si>
  <si>
    <t>Risikobeitrag 2020</t>
  </si>
  <si>
    <t>Stadt</t>
  </si>
  <si>
    <t>Risikobeiträge AN</t>
  </si>
  <si>
    <t>PKZH-Grundlagen 2021/2022</t>
  </si>
  <si>
    <t>Beitragsberechnung Arbeitgeber Stadt 2021/2022</t>
  </si>
  <si>
    <t>Geben Sie das Jahr 2021 oder 2022 ein.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</si>
</sst>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%"/>
    <numFmt numFmtId="171" formatCode="[$-807]d/\ mmmm\ yyyy;@"/>
    <numFmt numFmtId="172" formatCode="[$-807]dddd\,\ d\.\ mmmm\ yyyy"/>
    <numFmt numFmtId="173" formatCode="0.00000%"/>
    <numFmt numFmtId="174" formatCode="0.000"/>
    <numFmt numFmtId="175" formatCode="0.000%"/>
    <numFmt numFmtId="176" formatCode="0.0000%"/>
    <numFmt numFmtId="177" formatCode="dd\.mm\.yyyy"/>
    <numFmt numFmtId="178" formatCode="mmm\ yyyy"/>
    <numFmt numFmtId="179" formatCode="#,##0.0"/>
  </numFmts>
  <fonts count="51">
    <font>
      <sz val="10"/>
      <name val="Arial"/>
      <family val="0"/>
    </font>
    <font>
      <sz val="10"/>
      <color indexed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i/>
      <sz val="10"/>
      <name val="Arial"/>
      <family val="2"/>
    </font>
    <font>
      <b/>
      <sz val="15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Arial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9"/>
      <color indexed="10"/>
      <name val="Verdana"/>
      <family val="2"/>
    </font>
    <font>
      <sz val="8"/>
      <name val="Segoe UI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Arial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9" fontId="0" fillId="0" borderId="0" xfId="5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9" fontId="4" fillId="0" borderId="10" xfId="5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9" fontId="4" fillId="0" borderId="16" xfId="5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right"/>
      <protection/>
    </xf>
    <xf numFmtId="4" fontId="5" fillId="0" borderId="14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9" fontId="5" fillId="0" borderId="0" xfId="51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4" fontId="5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10" borderId="0" xfId="0" applyFont="1" applyFill="1" applyAlignment="1">
      <alignment horizontal="right"/>
    </xf>
    <xf numFmtId="0" fontId="2" fillId="10" borderId="0" xfId="0" applyFont="1" applyFill="1" applyAlignment="1">
      <alignment horizontal="center"/>
    </xf>
    <xf numFmtId="0" fontId="2" fillId="1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 quotePrefix="1">
      <alignment/>
    </xf>
    <xf numFmtId="9" fontId="0" fillId="0" borderId="0" xfId="0" applyNumberFormat="1" applyAlignment="1">
      <alignment/>
    </xf>
    <xf numFmtId="0" fontId="7" fillId="10" borderId="0" xfId="0" applyFont="1" applyFill="1" applyAlignment="1">
      <alignment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34" borderId="0" xfId="0" applyFont="1" applyFill="1" applyAlignment="1" applyProtection="1">
      <alignment/>
      <protection locked="0"/>
    </xf>
    <xf numFmtId="0" fontId="5" fillId="34" borderId="16" xfId="0" applyFont="1" applyFill="1" applyBorder="1" applyAlignment="1" applyProtection="1">
      <alignment/>
      <protection/>
    </xf>
    <xf numFmtId="0" fontId="5" fillId="34" borderId="16" xfId="0" applyFont="1" applyFill="1" applyBorder="1" applyAlignment="1">
      <alignment/>
    </xf>
    <xf numFmtId="0" fontId="5" fillId="34" borderId="0" xfId="0" applyFont="1" applyFill="1" applyAlignment="1" applyProtection="1">
      <alignment/>
      <protection/>
    </xf>
    <xf numFmtId="14" fontId="5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174" fontId="5" fillId="34" borderId="0" xfId="0" applyNumberFormat="1" applyFont="1" applyFill="1" applyAlignment="1" applyProtection="1">
      <alignment/>
      <protection/>
    </xf>
    <xf numFmtId="4" fontId="5" fillId="34" borderId="0" xfId="0" applyNumberFormat="1" applyFont="1" applyFill="1" applyBorder="1" applyAlignment="1" applyProtection="1">
      <alignment/>
      <protection/>
    </xf>
    <xf numFmtId="9" fontId="5" fillId="34" borderId="0" xfId="51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/>
      <protection/>
    </xf>
    <xf numFmtId="9" fontId="5" fillId="34" borderId="16" xfId="5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Border="1" applyAlignment="1" applyProtection="1">
      <alignment/>
      <protection/>
    </xf>
    <xf numFmtId="9" fontId="5" fillId="34" borderId="0" xfId="51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9" fontId="5" fillId="34" borderId="0" xfId="51" applyFont="1" applyFill="1" applyAlignment="1" applyProtection="1">
      <alignment vertical="center"/>
      <protection/>
    </xf>
    <xf numFmtId="0" fontId="5" fillId="34" borderId="0" xfId="0" applyFont="1" applyFill="1" applyAlignment="1" applyProtection="1" quotePrefix="1">
      <alignment vertical="center"/>
      <protection/>
    </xf>
    <xf numFmtId="0" fontId="0" fillId="0" borderId="0" xfId="0" applyAlignment="1" applyProtection="1">
      <alignment/>
      <protection locked="0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10" fontId="5" fillId="33" borderId="0" xfId="0" applyNumberFormat="1" applyFont="1" applyFill="1" applyAlignment="1" applyProtection="1">
      <alignment vertical="center"/>
      <protection locked="0"/>
    </xf>
    <xf numFmtId="10" fontId="5" fillId="33" borderId="0" xfId="51" applyNumberFormat="1" applyFont="1" applyFill="1" applyAlignment="1" applyProtection="1">
      <alignment vertical="center"/>
      <protection locked="0"/>
    </xf>
    <xf numFmtId="10" fontId="5" fillId="34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34" borderId="0" xfId="48" applyFill="1" applyAlignment="1" applyProtection="1">
      <alignment/>
      <protection/>
    </xf>
    <xf numFmtId="14" fontId="5" fillId="33" borderId="0" xfId="0" applyNumberFormat="1" applyFont="1" applyFill="1" applyAlignment="1" applyProtection="1">
      <alignment/>
      <protection locked="0"/>
    </xf>
    <xf numFmtId="9" fontId="5" fillId="33" borderId="0" xfId="51" applyFont="1" applyFill="1" applyBorder="1" applyAlignment="1" applyProtection="1">
      <alignment/>
      <protection locked="0"/>
    </xf>
    <xf numFmtId="0" fontId="5" fillId="33" borderId="0" xfId="54" applyFont="1" applyFill="1" applyProtection="1">
      <alignment/>
      <protection locked="0"/>
    </xf>
    <xf numFmtId="14" fontId="5" fillId="33" borderId="0" xfId="54" applyNumberFormat="1" applyFont="1" applyFill="1" applyProtection="1">
      <alignment/>
      <protection locked="0"/>
    </xf>
    <xf numFmtId="9" fontId="5" fillId="33" borderId="0" xfId="51" applyFont="1" applyFill="1" applyBorder="1" applyAlignment="1" applyProtection="1">
      <alignment horizontal="right"/>
      <protection locked="0"/>
    </xf>
    <xf numFmtId="3" fontId="5" fillId="9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 vertical="center"/>
      <protection/>
    </xf>
    <xf numFmtId="9" fontId="50" fillId="34" borderId="0" xfId="51" applyFont="1" applyFill="1" applyAlignment="1" applyProtection="1">
      <alignment vertical="center"/>
      <protection/>
    </xf>
    <xf numFmtId="9" fontId="0" fillId="0" borderId="0" xfId="51" applyNumberFormat="1" applyFont="1" applyAlignment="1">
      <alignment/>
    </xf>
    <xf numFmtId="43" fontId="5" fillId="33" borderId="0" xfId="47" applyFont="1" applyFill="1" applyAlignment="1" applyProtection="1">
      <alignment/>
      <protection locked="0"/>
    </xf>
    <xf numFmtId="0" fontId="5" fillId="8" borderId="0" xfId="0" applyFont="1" applyFill="1" applyAlignment="1" applyProtection="1">
      <alignment vertical="center"/>
      <protection locked="0"/>
    </xf>
    <xf numFmtId="0" fontId="50" fillId="34" borderId="0" xfId="0" applyFont="1" applyFill="1" applyAlignment="1" applyProtection="1">
      <alignment/>
      <protection/>
    </xf>
    <xf numFmtId="0" fontId="5" fillId="9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400050</xdr:colOff>
      <xdr:row>2</xdr:row>
      <xdr:rowOff>38100</xdr:rowOff>
    </xdr:from>
    <xdr:to>
      <xdr:col>18</xdr:col>
      <xdr:colOff>142875</xdr:colOff>
      <xdr:row>3</xdr:row>
      <xdr:rowOff>123825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238125"/>
          <a:ext cx="1571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47625</xdr:rowOff>
    </xdr:from>
    <xdr:to>
      <xdr:col>11</xdr:col>
      <xdr:colOff>295275</xdr:colOff>
      <xdr:row>3</xdr:row>
      <xdr:rowOff>200025</xdr:rowOff>
    </xdr:to>
    <xdr:pic>
      <xdr:nvPicPr>
        <xdr:cNvPr id="2" name="Picture 1" descr="picture1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04825"/>
          <a:ext cx="9686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5</xdr:row>
      <xdr:rowOff>9525</xdr:rowOff>
    </xdr:from>
    <xdr:to>
      <xdr:col>15</xdr:col>
      <xdr:colOff>219075</xdr:colOff>
      <xdr:row>10</xdr:row>
      <xdr:rowOff>142875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6000750" y="866775"/>
          <a:ext cx="63055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 Bitte füllen Sie die "blauen" Felder aus.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Kontaktadresse für Auskünfte: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Stefan Rüthi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044 412 52 47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stefan.ruethi@pkzh.ch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Vincenzo De Mitri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044 412 52 37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vincenzo.demitri@pkzh.ch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 Mit dem Befehl: Ctrl + "e" können Sie den Berechnungsbereich um 20 Zeilen erweitern.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T60"/>
  <sheetViews>
    <sheetView showZeros="0" tabSelected="1" zoomScalePageLayoutView="0" workbookViewId="0" topLeftCell="A1">
      <selection activeCell="B12" sqref="B12"/>
    </sheetView>
  </sheetViews>
  <sheetFormatPr defaultColWidth="11.421875" defaultRowHeight="12.75"/>
  <cols>
    <col min="1" max="1" width="31.57421875" style="28" customWidth="1"/>
    <col min="2" max="2" width="13.421875" style="28" customWidth="1"/>
    <col min="3" max="3" width="7.57421875" style="28" customWidth="1"/>
    <col min="4" max="4" width="7.421875" style="29" bestFit="1" customWidth="1"/>
    <col min="5" max="5" width="13.00390625" style="28" customWidth="1"/>
    <col min="6" max="6" width="14.140625" style="28" customWidth="1"/>
    <col min="7" max="7" width="11.140625" style="28" bestFit="1" customWidth="1"/>
    <col min="8" max="8" width="10.421875" style="28" customWidth="1"/>
    <col min="9" max="9" width="8.00390625" style="28" customWidth="1"/>
    <col min="10" max="10" width="14.57421875" style="28" customWidth="1"/>
    <col min="11" max="16" width="10.00390625" style="28" customWidth="1"/>
    <col min="17" max="17" width="7.57421875" style="72" bestFit="1" customWidth="1"/>
    <col min="18" max="18" width="9.8515625" style="28" customWidth="1"/>
    <col min="19" max="19" width="10.00390625" style="28" customWidth="1"/>
    <col min="20" max="20" width="9.00390625" style="28" customWidth="1"/>
    <col min="21" max="16384" width="11.421875" style="28" customWidth="1"/>
  </cols>
  <sheetData>
    <row r="1" spans="1:19" ht="9" customHeight="1">
      <c r="A1" s="46"/>
      <c r="B1" s="46"/>
      <c r="C1" s="46"/>
      <c r="D1" s="54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6.75" customHeight="1">
      <c r="A2" s="46"/>
      <c r="B2" s="46"/>
      <c r="C2" s="46"/>
      <c r="D2" s="54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0.25">
      <c r="A3" s="55" t="s">
        <v>54</v>
      </c>
      <c r="B3" s="46"/>
      <c r="C3" s="46"/>
      <c r="D3" s="54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0" s="8" customFormat="1" ht="16.5" customHeight="1">
      <c r="A4" s="47"/>
      <c r="B4" s="47"/>
      <c r="C4" s="47"/>
      <c r="D4" s="5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  <c r="T4" s="45"/>
    </row>
    <row r="5" spans="1:20" s="6" customFormat="1" ht="15" customHeight="1">
      <c r="A5" s="57"/>
      <c r="B5" s="58"/>
      <c r="C5" s="49"/>
      <c r="D5" s="59"/>
      <c r="E5" s="49"/>
      <c r="F5" s="49"/>
      <c r="G5" s="49"/>
      <c r="H5" s="49"/>
      <c r="I5" s="49"/>
      <c r="J5" s="50"/>
      <c r="K5" s="50"/>
      <c r="L5" s="49"/>
      <c r="M5" s="49"/>
      <c r="N5" s="49"/>
      <c r="O5" s="49"/>
      <c r="P5" s="49"/>
      <c r="Q5" s="49"/>
      <c r="R5" s="49"/>
      <c r="S5" s="51"/>
      <c r="T5" s="7"/>
    </row>
    <row r="6" spans="1:20" s="6" customFormat="1" ht="15" customHeight="1">
      <c r="A6" s="60" t="s">
        <v>21</v>
      </c>
      <c r="B6" s="89" t="s">
        <v>51</v>
      </c>
      <c r="C6" s="89"/>
      <c r="D6" s="89"/>
      <c r="E6" s="89"/>
      <c r="F6" s="8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51"/>
      <c r="T6" s="7"/>
    </row>
    <row r="7" spans="1:20" s="6" customFormat="1" ht="15" customHeight="1">
      <c r="A7" s="60"/>
      <c r="B7" s="61"/>
      <c r="C7" s="62"/>
      <c r="D7" s="63"/>
      <c r="E7" s="62"/>
      <c r="F7" s="62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1"/>
      <c r="T7" s="7"/>
    </row>
    <row r="8" spans="1:20" s="6" customFormat="1" ht="20.25" customHeight="1">
      <c r="A8" s="60" t="s">
        <v>24</v>
      </c>
      <c r="B8" s="88" t="s">
        <v>53</v>
      </c>
      <c r="C8" s="88"/>
      <c r="D8" s="88"/>
      <c r="E8" s="88"/>
      <c r="F8" s="8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1"/>
      <c r="T8" s="7"/>
    </row>
    <row r="9" spans="1:20" s="6" customFormat="1" ht="15" customHeight="1">
      <c r="A9" s="60"/>
      <c r="B9" s="67"/>
      <c r="C9" s="67"/>
      <c r="D9" s="67"/>
      <c r="E9" s="67"/>
      <c r="F9" s="67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1"/>
      <c r="T9" s="7"/>
    </row>
    <row r="10" spans="1:20" s="6" customFormat="1" ht="15" customHeight="1">
      <c r="A10" s="60" t="s">
        <v>37</v>
      </c>
      <c r="B10" s="86"/>
      <c r="C10" s="87" t="s">
        <v>55</v>
      </c>
      <c r="D10" s="49"/>
      <c r="E10" s="49"/>
      <c r="F10" s="62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1"/>
      <c r="T10" s="7"/>
    </row>
    <row r="11" spans="1:20" s="6" customFormat="1" ht="15" customHeight="1">
      <c r="A11" s="49"/>
      <c r="B11" s="49"/>
      <c r="C11" s="49"/>
      <c r="D11" s="49"/>
      <c r="E11" s="49"/>
      <c r="F11" s="62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1"/>
      <c r="T11" s="7"/>
    </row>
    <row r="12" spans="1:20" s="6" customFormat="1" ht="15" customHeight="1">
      <c r="A12" s="62" t="s">
        <v>38</v>
      </c>
      <c r="B12" s="44" t="s">
        <v>48</v>
      </c>
      <c r="C12" s="64" t="s">
        <v>36</v>
      </c>
      <c r="D12" s="49"/>
      <c r="E12" s="49"/>
      <c r="F12" s="6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1"/>
      <c r="T12" s="7"/>
    </row>
    <row r="13" spans="1:20" s="6" customFormat="1" ht="15" customHeight="1">
      <c r="A13" s="49"/>
      <c r="B13" s="49"/>
      <c r="C13" s="49"/>
      <c r="D13" s="49"/>
      <c r="E13" s="49"/>
      <c r="F13" s="62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1"/>
      <c r="T13" s="7"/>
    </row>
    <row r="14" spans="1:20" s="6" customFormat="1" ht="15" customHeight="1">
      <c r="A14" s="62" t="s">
        <v>22</v>
      </c>
      <c r="B14" s="70">
        <v>0.6</v>
      </c>
      <c r="C14" s="82"/>
      <c r="D14" s="83"/>
      <c r="E14" s="82"/>
      <c r="F14" s="82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1"/>
      <c r="T14" s="7"/>
    </row>
    <row r="15" spans="1:20" s="6" customFormat="1" ht="15" customHeight="1">
      <c r="A15" s="62" t="s">
        <v>23</v>
      </c>
      <c r="B15" s="69">
        <v>0.6</v>
      </c>
      <c r="C15" s="82"/>
      <c r="D15" s="83"/>
      <c r="E15" s="82"/>
      <c r="F15" s="82"/>
      <c r="G15" s="49"/>
      <c r="H15" s="49"/>
      <c r="I15" s="49"/>
      <c r="J15" s="52"/>
      <c r="K15" s="49"/>
      <c r="L15" s="49"/>
      <c r="M15" s="49"/>
      <c r="N15" s="49"/>
      <c r="O15" s="49"/>
      <c r="P15" s="49"/>
      <c r="Q15" s="49"/>
      <c r="R15" s="49"/>
      <c r="S15" s="51"/>
      <c r="T15" s="7"/>
    </row>
    <row r="16" spans="1:20" s="6" customFormat="1" ht="15" customHeight="1">
      <c r="A16" s="62"/>
      <c r="B16" s="71"/>
      <c r="C16" s="62"/>
      <c r="D16" s="63"/>
      <c r="E16" s="62"/>
      <c r="F16" s="62"/>
      <c r="G16" s="49"/>
      <c r="H16" s="49"/>
      <c r="I16" s="49"/>
      <c r="J16" s="52"/>
      <c r="K16" s="49"/>
      <c r="L16" s="49"/>
      <c r="M16" s="49"/>
      <c r="N16" s="49"/>
      <c r="O16" s="49"/>
      <c r="P16" s="49"/>
      <c r="Q16" s="49"/>
      <c r="R16" s="49"/>
      <c r="S16" s="51"/>
      <c r="T16" s="7"/>
    </row>
    <row r="17" spans="1:20" s="6" customFormat="1" ht="15" customHeight="1">
      <c r="A17" s="62" t="s">
        <v>43</v>
      </c>
      <c r="B17" s="69">
        <v>0.0025</v>
      </c>
      <c r="C17" s="62"/>
      <c r="D17" s="63"/>
      <c r="E17" s="62"/>
      <c r="F17" s="62" t="s">
        <v>47</v>
      </c>
      <c r="G17" s="49"/>
      <c r="H17" s="49"/>
      <c r="I17" s="49"/>
      <c r="J17" s="52"/>
      <c r="K17" s="49"/>
      <c r="L17" s="73"/>
      <c r="M17" s="49"/>
      <c r="N17" s="49"/>
      <c r="O17" s="49"/>
      <c r="P17" s="49"/>
      <c r="Q17" s="49"/>
      <c r="R17" s="49"/>
      <c r="S17" s="51"/>
      <c r="T17" s="7"/>
    </row>
    <row r="18" spans="1:20" s="6" customFormat="1" ht="15" customHeight="1">
      <c r="A18" s="49"/>
      <c r="B18" s="49"/>
      <c r="C18" s="62"/>
      <c r="D18" s="63"/>
      <c r="E18" s="62"/>
      <c r="F18" s="62"/>
      <c r="G18" s="49"/>
      <c r="H18" s="49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66"/>
      <c r="T18" s="7"/>
    </row>
    <row r="19" spans="1:20" s="6" customFormat="1" ht="15" customHeight="1">
      <c r="A19" s="62" t="s">
        <v>39</v>
      </c>
      <c r="B19" s="79">
        <v>25095</v>
      </c>
      <c r="C19" s="62"/>
      <c r="D19" s="63"/>
      <c r="E19" s="62"/>
      <c r="F19" s="62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1"/>
      <c r="T19" s="7"/>
    </row>
    <row r="20" spans="1:20" s="6" customFormat="1" ht="15" customHeight="1">
      <c r="A20" s="49" t="s">
        <v>46</v>
      </c>
      <c r="B20" s="79">
        <v>28680</v>
      </c>
      <c r="C20" s="62"/>
      <c r="D20" s="63"/>
      <c r="E20" s="62"/>
      <c r="F20" s="62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1"/>
      <c r="T20" s="7"/>
    </row>
    <row r="21" spans="1:19" s="6" customFormat="1" ht="15" customHeight="1">
      <c r="A21" s="49"/>
      <c r="B21" s="49"/>
      <c r="C21" s="49"/>
      <c r="D21" s="5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7"/>
      <c r="S21" s="53"/>
    </row>
    <row r="22" spans="1:19" s="6" customFormat="1" ht="11.25">
      <c r="A22" s="10" t="s">
        <v>16</v>
      </c>
      <c r="B22" s="11" t="s">
        <v>3</v>
      </c>
      <c r="C22" s="3" t="s">
        <v>4</v>
      </c>
      <c r="D22" s="12" t="s">
        <v>6</v>
      </c>
      <c r="E22" s="3" t="s">
        <v>5</v>
      </c>
      <c r="F22" s="3" t="s">
        <v>17</v>
      </c>
      <c r="G22" s="11" t="s">
        <v>9</v>
      </c>
      <c r="H22" s="3" t="s">
        <v>11</v>
      </c>
      <c r="I22" s="3" t="s">
        <v>0</v>
      </c>
      <c r="J22" s="13" t="s">
        <v>13</v>
      </c>
      <c r="K22" s="4" t="s">
        <v>13</v>
      </c>
      <c r="L22" s="4" t="s">
        <v>1</v>
      </c>
      <c r="M22" s="14" t="s">
        <v>7</v>
      </c>
      <c r="N22" s="13" t="s">
        <v>2</v>
      </c>
      <c r="O22" s="4" t="s">
        <v>2</v>
      </c>
      <c r="P22" s="4" t="s">
        <v>2</v>
      </c>
      <c r="Q22" s="4" t="s">
        <v>44</v>
      </c>
      <c r="R22" s="5" t="s">
        <v>8</v>
      </c>
      <c r="S22" s="15" t="s">
        <v>19</v>
      </c>
    </row>
    <row r="23" spans="1:19" s="6" customFormat="1" ht="11.25">
      <c r="A23" s="16" t="s">
        <v>20</v>
      </c>
      <c r="B23" s="17"/>
      <c r="C23" s="18"/>
      <c r="D23" s="19"/>
      <c r="E23" s="18"/>
      <c r="F23" s="18" t="s">
        <v>18</v>
      </c>
      <c r="G23" s="17" t="s">
        <v>10</v>
      </c>
      <c r="H23" s="18"/>
      <c r="I23" s="18"/>
      <c r="J23" s="20" t="s">
        <v>12</v>
      </c>
      <c r="K23" s="21" t="s">
        <v>14</v>
      </c>
      <c r="L23" s="21" t="s">
        <v>15</v>
      </c>
      <c r="M23" s="22"/>
      <c r="N23" s="20" t="s">
        <v>12</v>
      </c>
      <c r="O23" s="21" t="s">
        <v>14</v>
      </c>
      <c r="P23" s="21" t="s">
        <v>15</v>
      </c>
      <c r="Q23" s="21" t="s">
        <v>45</v>
      </c>
      <c r="R23" s="18"/>
      <c r="S23" s="23"/>
    </row>
    <row r="24" spans="1:20" ht="11.25">
      <c r="A24" s="31"/>
      <c r="B24" s="30"/>
      <c r="C24" s="30"/>
      <c r="D24" s="75"/>
      <c r="E24" s="85"/>
      <c r="F24" s="74"/>
      <c r="G24" s="24">
        <f>ROUND(IF($B$12="N",1,IF(OR(D24&gt;=0.3,E24&gt;0.75*$B$20),1,0))*MAX(0,IF(E24&gt;0.75*$B$20,MAX($B$20/8,E24-$B$19*D24),E24-$B$19*D24)),0)</f>
        <v>0</v>
      </c>
      <c r="H24" s="25">
        <f>IF($B24="","",(YEAR(F24)))</f>
      </c>
      <c r="I24" s="80">
        <f>IF($B24="","",(IF(B$10-H24&lt;18,"Zu jung",IF(B$10-H24&gt;65,"Zu alt",B$10-H24))))</f>
      </c>
      <c r="J24" s="24">
        <f>IF(ISNUMBER(I24),ROUND(VLOOKUP($I24,Faktoren!$A$29:$R$84,13,FALSE)*$G24/12*20,0)/20,0)</f>
        <v>0</v>
      </c>
      <c r="K24" s="9">
        <f>IF(ISNUMBER(I24),ROUND(VLOOKUP($I24,Faktoren!$A$29:$R$84,15,FALSE)*$G24/12*20,0)/20,0)</f>
        <v>0</v>
      </c>
      <c r="L24" s="32"/>
      <c r="M24" s="26">
        <f>SUM(J24:L24)</f>
        <v>0</v>
      </c>
      <c r="N24" s="9">
        <f>IF(ISNUMBER(I24),ROUND(VLOOKUP($I24,Faktoren!$A$29:$R$84,12,FALSE)*$G24/12*20,0)/20,0)</f>
        <v>0</v>
      </c>
      <c r="O24" s="9">
        <f>IF(ISNUMBER(I24),ROUND(VLOOKUP($I24,Faktoren!$A$29:$R$84,14,FALSE)*$G24/12*20,0)/20,0)</f>
        <v>0</v>
      </c>
      <c r="P24" s="32"/>
      <c r="Q24" s="81">
        <f>IF(ISNUMBER(I24),ROUND($B$17*G24/12*20,0)/20,0)</f>
        <v>0</v>
      </c>
      <c r="R24" s="9">
        <f>SUM(N24:Q24)</f>
        <v>0</v>
      </c>
      <c r="S24" s="27">
        <f>R24+M24</f>
        <v>0</v>
      </c>
      <c r="T24" s="6"/>
    </row>
    <row r="25" spans="1:20" ht="11.25">
      <c r="A25" s="31"/>
      <c r="B25" s="30"/>
      <c r="C25" s="30"/>
      <c r="D25" s="75"/>
      <c r="E25" s="85"/>
      <c r="F25" s="74"/>
      <c r="G25" s="24">
        <f aca="true" t="shared" si="0" ref="G25:G60">ROUND(IF($B$12="N",1,IF(OR(D25&gt;=0.3,E25&gt;0.75*$B$20),1,0))*MAX(0,IF(E25&gt;0.75*$B$20,MAX($B$20/8,E25-$B$19*D25),E25-$B$19*D25)),0)</f>
        <v>0</v>
      </c>
      <c r="H25" s="25">
        <f aca="true" t="shared" si="1" ref="H25:H60">IF($B25="","",(YEAR(F25)))</f>
      </c>
      <c r="I25" s="80">
        <f aca="true" t="shared" si="2" ref="I25:I60">IF($B25="","",(IF(B$10-H25&lt;18,"Zu jung",IF(B$10-H25&gt;65,"Zu alt",B$10-H25))))</f>
      </c>
      <c r="J25" s="24">
        <f>IF(ISNUMBER(I25),ROUND(VLOOKUP($I25,Faktoren!$A$29:$R$84,13,FALSE)*$G25/12*20,0)/20,0)</f>
        <v>0</v>
      </c>
      <c r="K25" s="9">
        <f>IF(ISNUMBER(I25),ROUND(VLOOKUP($I25,Faktoren!$A$29:$R$84,15,FALSE)*$G25/12*20,0)/20,0)</f>
        <v>0</v>
      </c>
      <c r="L25" s="32"/>
      <c r="M25" s="26">
        <f aca="true" t="shared" si="3" ref="M25:M60">SUM(J25:L25)</f>
        <v>0</v>
      </c>
      <c r="N25" s="9">
        <f>IF(ISNUMBER(I25),ROUND(VLOOKUP($I25,Faktoren!$A$29:$R$84,12,FALSE)*$G25/12*20,0)/20,0)</f>
        <v>0</v>
      </c>
      <c r="O25" s="9">
        <f>IF(ISNUMBER(I25),ROUND(VLOOKUP($I25,Faktoren!$A$29:$R$84,14,FALSE)*$G25/12*20,0)/20,0)</f>
        <v>0</v>
      </c>
      <c r="P25" s="32"/>
      <c r="Q25" s="81">
        <f aca="true" t="shared" si="4" ref="Q25:Q60">IF(ISNUMBER(I25),ROUND($B$17*G25/12*20,0)/20,0)</f>
        <v>0</v>
      </c>
      <c r="R25" s="9">
        <f aca="true" t="shared" si="5" ref="R25:R60">SUM(N25:Q25)</f>
        <v>0</v>
      </c>
      <c r="S25" s="27">
        <f aca="true" t="shared" si="6" ref="S25:S60">R25+M25</f>
        <v>0</v>
      </c>
      <c r="T25" s="6"/>
    </row>
    <row r="26" spans="1:20" ht="11.25">
      <c r="A26" s="31"/>
      <c r="B26" s="30"/>
      <c r="C26" s="30"/>
      <c r="D26" s="75"/>
      <c r="E26" s="85"/>
      <c r="F26" s="74"/>
      <c r="G26" s="24">
        <f t="shared" si="0"/>
        <v>0</v>
      </c>
      <c r="H26" s="25">
        <f t="shared" si="1"/>
      </c>
      <c r="I26" s="80">
        <f t="shared" si="2"/>
      </c>
      <c r="J26" s="24">
        <f>IF(ISNUMBER(I26),ROUND(VLOOKUP($I26,Faktoren!$A$29:$R$84,13,FALSE)*$G26/12*20,0)/20,0)</f>
        <v>0</v>
      </c>
      <c r="K26" s="9">
        <f>IF(ISNUMBER(I26),ROUND(VLOOKUP($I26,Faktoren!$A$29:$R$84,15,FALSE)*$G26/12*20,0)/20,0)</f>
        <v>0</v>
      </c>
      <c r="L26" s="32"/>
      <c r="M26" s="26">
        <f t="shared" si="3"/>
        <v>0</v>
      </c>
      <c r="N26" s="9">
        <f>IF(ISNUMBER(I26),ROUND(VLOOKUP($I26,Faktoren!$A$29:$R$84,12,FALSE)*$G26/12*20,0)/20,0)</f>
        <v>0</v>
      </c>
      <c r="O26" s="9">
        <f>IF(ISNUMBER(I26),ROUND(VLOOKUP($I26,Faktoren!$A$29:$R$84,14,FALSE)*$G26/12*20,0)/20,0)</f>
        <v>0</v>
      </c>
      <c r="P26" s="32"/>
      <c r="Q26" s="81">
        <f t="shared" si="4"/>
        <v>0</v>
      </c>
      <c r="R26" s="9">
        <f t="shared" si="5"/>
        <v>0</v>
      </c>
      <c r="S26" s="27">
        <f t="shared" si="6"/>
        <v>0</v>
      </c>
      <c r="T26" s="6"/>
    </row>
    <row r="27" spans="1:20" ht="11.25">
      <c r="A27" s="31"/>
      <c r="B27" s="30"/>
      <c r="C27" s="30"/>
      <c r="D27" s="75"/>
      <c r="E27" s="85"/>
      <c r="F27" s="74"/>
      <c r="G27" s="24">
        <f t="shared" si="0"/>
        <v>0</v>
      </c>
      <c r="H27" s="25">
        <f t="shared" si="1"/>
      </c>
      <c r="I27" s="80">
        <f t="shared" si="2"/>
      </c>
      <c r="J27" s="24">
        <f>IF(ISNUMBER(I27),ROUND(VLOOKUP($I27,Faktoren!$A$29:$R$84,13,FALSE)*$G27/12*20,0)/20,0)</f>
        <v>0</v>
      </c>
      <c r="K27" s="9">
        <f>IF(ISNUMBER(I27),ROUND(VLOOKUP($I27,Faktoren!$A$29:$R$84,15,FALSE)*$G27/12*20,0)/20,0)</f>
        <v>0</v>
      </c>
      <c r="L27" s="32"/>
      <c r="M27" s="26">
        <f t="shared" si="3"/>
        <v>0</v>
      </c>
      <c r="N27" s="9">
        <f>IF(ISNUMBER(I27),ROUND(VLOOKUP($I27,Faktoren!$A$29:$R$84,12,FALSE)*$G27/12*20,0)/20,0)</f>
        <v>0</v>
      </c>
      <c r="O27" s="9">
        <f>IF(ISNUMBER(I27),ROUND(VLOOKUP($I27,Faktoren!$A$29:$R$84,14,FALSE)*$G27/12*20,0)/20,0)</f>
        <v>0</v>
      </c>
      <c r="P27" s="32"/>
      <c r="Q27" s="81">
        <f t="shared" si="4"/>
        <v>0</v>
      </c>
      <c r="R27" s="9">
        <f t="shared" si="5"/>
        <v>0</v>
      </c>
      <c r="S27" s="27">
        <f t="shared" si="6"/>
        <v>0</v>
      </c>
      <c r="T27" s="6"/>
    </row>
    <row r="28" spans="1:20" ht="11.25">
      <c r="A28" s="31"/>
      <c r="B28" s="30"/>
      <c r="C28" s="30"/>
      <c r="D28" s="75"/>
      <c r="E28" s="85"/>
      <c r="F28" s="74"/>
      <c r="G28" s="24">
        <f t="shared" si="0"/>
        <v>0</v>
      </c>
      <c r="H28" s="25">
        <f t="shared" si="1"/>
      </c>
      <c r="I28" s="80">
        <f t="shared" si="2"/>
      </c>
      <c r="J28" s="24">
        <f>IF(ISNUMBER(I28),ROUND(VLOOKUP($I28,Faktoren!$A$29:$R$84,13,FALSE)*$G28/12*20,0)/20,0)</f>
        <v>0</v>
      </c>
      <c r="K28" s="9">
        <f>IF(ISNUMBER(I28),ROUND(VLOOKUP($I28,Faktoren!$A$29:$R$84,15,FALSE)*$G28/12*20,0)/20,0)</f>
        <v>0</v>
      </c>
      <c r="L28" s="32"/>
      <c r="M28" s="26">
        <f t="shared" si="3"/>
        <v>0</v>
      </c>
      <c r="N28" s="9">
        <f>IF(ISNUMBER(I28),ROUND(VLOOKUP($I28,Faktoren!$A$29:$R$84,12,FALSE)*$G28/12*20,0)/20,0)</f>
        <v>0</v>
      </c>
      <c r="O28" s="9">
        <f>IF(ISNUMBER(I28),ROUND(VLOOKUP($I28,Faktoren!$A$29:$R$84,14,FALSE)*$G28/12*20,0)/20,0)</f>
        <v>0</v>
      </c>
      <c r="P28" s="32"/>
      <c r="Q28" s="81">
        <f t="shared" si="4"/>
        <v>0</v>
      </c>
      <c r="R28" s="9">
        <f t="shared" si="5"/>
        <v>0</v>
      </c>
      <c r="S28" s="27">
        <f t="shared" si="6"/>
        <v>0</v>
      </c>
      <c r="T28" s="6"/>
    </row>
    <row r="29" spans="1:20" ht="11.25">
      <c r="A29" s="31"/>
      <c r="B29" s="30"/>
      <c r="C29" s="30"/>
      <c r="D29" s="78"/>
      <c r="E29" s="85"/>
      <c r="F29" s="74"/>
      <c r="G29" s="24">
        <f t="shared" si="0"/>
        <v>0</v>
      </c>
      <c r="H29" s="25">
        <f t="shared" si="1"/>
      </c>
      <c r="I29" s="80">
        <f t="shared" si="2"/>
      </c>
      <c r="J29" s="24">
        <f>IF(ISNUMBER(I29),ROUND(VLOOKUP($I29,Faktoren!$A$29:$R$84,13,FALSE)*$G29/12*20,0)/20,0)</f>
        <v>0</v>
      </c>
      <c r="K29" s="9">
        <f>IF(ISNUMBER(I29),ROUND(VLOOKUP($I29,Faktoren!$A$29:$R$84,15,FALSE)*$G29/12*20,0)/20,0)</f>
        <v>0</v>
      </c>
      <c r="L29" s="32"/>
      <c r="M29" s="26">
        <f t="shared" si="3"/>
        <v>0</v>
      </c>
      <c r="N29" s="9">
        <f>IF(ISNUMBER(I29),ROUND(VLOOKUP($I29,Faktoren!$A$29:$R$84,12,FALSE)*$G29/12*20,0)/20,0)</f>
        <v>0</v>
      </c>
      <c r="O29" s="9">
        <f>IF(ISNUMBER(I29),ROUND(VLOOKUP($I29,Faktoren!$A$29:$R$84,14,FALSE)*$G29/12*20,0)/20,0)</f>
        <v>0</v>
      </c>
      <c r="P29" s="32"/>
      <c r="Q29" s="81">
        <f t="shared" si="4"/>
        <v>0</v>
      </c>
      <c r="R29" s="9">
        <f t="shared" si="5"/>
        <v>0</v>
      </c>
      <c r="S29" s="27">
        <f t="shared" si="6"/>
        <v>0</v>
      </c>
      <c r="T29" s="6"/>
    </row>
    <row r="30" spans="1:20" ht="11.25">
      <c r="A30" s="31"/>
      <c r="B30" s="30"/>
      <c r="C30" s="30"/>
      <c r="D30" s="78"/>
      <c r="E30" s="85"/>
      <c r="F30" s="74"/>
      <c r="G30" s="24">
        <f t="shared" si="0"/>
        <v>0</v>
      </c>
      <c r="H30" s="25">
        <f t="shared" si="1"/>
      </c>
      <c r="I30" s="80">
        <f t="shared" si="2"/>
      </c>
      <c r="J30" s="24">
        <f>IF(ISNUMBER(I30),ROUND(VLOOKUP($I30,Faktoren!$A$29:$R$84,13,FALSE)*$G30/12*20,0)/20,0)</f>
        <v>0</v>
      </c>
      <c r="K30" s="9">
        <f>IF(ISNUMBER(I30),ROUND(VLOOKUP($I30,Faktoren!$A$29:$R$84,15,FALSE)*$G30/12*20,0)/20,0)</f>
        <v>0</v>
      </c>
      <c r="L30" s="32"/>
      <c r="M30" s="26">
        <f t="shared" si="3"/>
        <v>0</v>
      </c>
      <c r="N30" s="9">
        <f>IF(ISNUMBER(I30),ROUND(VLOOKUP($I30,Faktoren!$A$29:$R$84,12,FALSE)*$G30/12*20,0)/20,0)</f>
        <v>0</v>
      </c>
      <c r="O30" s="9">
        <f>IF(ISNUMBER(I30),ROUND(VLOOKUP($I30,Faktoren!$A$29:$R$84,14,FALSE)*$G30/12*20,0)/20,0)</f>
        <v>0</v>
      </c>
      <c r="P30" s="32"/>
      <c r="Q30" s="81">
        <f t="shared" si="4"/>
        <v>0</v>
      </c>
      <c r="R30" s="9">
        <f t="shared" si="5"/>
        <v>0</v>
      </c>
      <c r="S30" s="27">
        <f t="shared" si="6"/>
        <v>0</v>
      </c>
      <c r="T30" s="6"/>
    </row>
    <row r="31" spans="1:20" ht="11.25">
      <c r="A31" s="31"/>
      <c r="B31" s="30"/>
      <c r="C31" s="30"/>
      <c r="D31" s="75"/>
      <c r="E31" s="85"/>
      <c r="F31" s="74"/>
      <c r="G31" s="24">
        <f t="shared" si="0"/>
        <v>0</v>
      </c>
      <c r="H31" s="25">
        <f t="shared" si="1"/>
      </c>
      <c r="I31" s="80">
        <f t="shared" si="2"/>
      </c>
      <c r="J31" s="24">
        <f>IF(ISNUMBER(I31),ROUND(VLOOKUP($I31,Faktoren!$A$29:$R$84,13,FALSE)*$G31/12*20,0)/20,0)</f>
        <v>0</v>
      </c>
      <c r="K31" s="9">
        <f>IF(ISNUMBER(I31),ROUND(VLOOKUP($I31,Faktoren!$A$29:$R$84,15,FALSE)*$G31/12*20,0)/20,0)</f>
        <v>0</v>
      </c>
      <c r="L31" s="32"/>
      <c r="M31" s="26">
        <f t="shared" si="3"/>
        <v>0</v>
      </c>
      <c r="N31" s="9">
        <f>IF(ISNUMBER(I31),ROUND(VLOOKUP($I31,Faktoren!$A$29:$R$84,12,FALSE)*$G31/12*20,0)/20,0)</f>
        <v>0</v>
      </c>
      <c r="O31" s="9">
        <f>IF(ISNUMBER(I31),ROUND(VLOOKUP($I31,Faktoren!$A$29:$R$84,14,FALSE)*$G31/12*20,0)/20,0)</f>
        <v>0</v>
      </c>
      <c r="P31" s="32"/>
      <c r="Q31" s="81">
        <f t="shared" si="4"/>
        <v>0</v>
      </c>
      <c r="R31" s="9">
        <f t="shared" si="5"/>
        <v>0</v>
      </c>
      <c r="S31" s="27">
        <f t="shared" si="6"/>
        <v>0</v>
      </c>
      <c r="T31" s="6"/>
    </row>
    <row r="32" spans="1:20" ht="11.25">
      <c r="A32" s="31"/>
      <c r="B32" s="30"/>
      <c r="C32" s="30"/>
      <c r="D32" s="78"/>
      <c r="E32" s="85"/>
      <c r="F32" s="74"/>
      <c r="G32" s="24">
        <f t="shared" si="0"/>
        <v>0</v>
      </c>
      <c r="H32" s="25">
        <f t="shared" si="1"/>
      </c>
      <c r="I32" s="80">
        <f t="shared" si="2"/>
      </c>
      <c r="J32" s="24">
        <f>IF(ISNUMBER(I32),ROUND(VLOOKUP($I32,Faktoren!$A$29:$R$84,13,FALSE)*$G32/12*20,0)/20,0)</f>
        <v>0</v>
      </c>
      <c r="K32" s="9">
        <f>IF(ISNUMBER(I32),ROUND(VLOOKUP($I32,Faktoren!$A$29:$R$84,15,FALSE)*$G32/12*20,0)/20,0)</f>
        <v>0</v>
      </c>
      <c r="L32" s="32"/>
      <c r="M32" s="26">
        <f t="shared" si="3"/>
        <v>0</v>
      </c>
      <c r="N32" s="9">
        <f>IF(ISNUMBER(I32),ROUND(VLOOKUP($I32,Faktoren!$A$29:$R$84,12,FALSE)*$G32/12*20,0)/20,0)</f>
        <v>0</v>
      </c>
      <c r="O32" s="9">
        <f>IF(ISNUMBER(I32),ROUND(VLOOKUP($I32,Faktoren!$A$29:$R$84,14,FALSE)*$G32/12*20,0)/20,0)</f>
        <v>0</v>
      </c>
      <c r="P32" s="32"/>
      <c r="Q32" s="81">
        <f t="shared" si="4"/>
        <v>0</v>
      </c>
      <c r="R32" s="9">
        <f t="shared" si="5"/>
        <v>0</v>
      </c>
      <c r="S32" s="27">
        <f t="shared" si="6"/>
        <v>0</v>
      </c>
      <c r="T32" s="6"/>
    </row>
    <row r="33" spans="1:20" ht="11.25">
      <c r="A33" s="31"/>
      <c r="B33" s="30"/>
      <c r="C33" s="30"/>
      <c r="D33" s="78"/>
      <c r="E33" s="85"/>
      <c r="F33" s="74"/>
      <c r="G33" s="24">
        <f t="shared" si="0"/>
        <v>0</v>
      </c>
      <c r="H33" s="25">
        <f t="shared" si="1"/>
      </c>
      <c r="I33" s="80">
        <f t="shared" si="2"/>
      </c>
      <c r="J33" s="24">
        <f>IF(ISNUMBER(I33),ROUND(VLOOKUP($I33,Faktoren!$A$29:$R$84,13,FALSE)*$G33/12*20,0)/20,0)</f>
        <v>0</v>
      </c>
      <c r="K33" s="9">
        <f>IF(ISNUMBER(I33),ROUND(VLOOKUP($I33,Faktoren!$A$29:$R$84,15,FALSE)*$G33/12*20,0)/20,0)</f>
        <v>0</v>
      </c>
      <c r="L33" s="32"/>
      <c r="M33" s="26">
        <f t="shared" si="3"/>
        <v>0</v>
      </c>
      <c r="N33" s="9">
        <f>IF(ISNUMBER(I33),ROUND(VLOOKUP($I33,Faktoren!$A$29:$R$84,12,FALSE)*$G33/12*20,0)/20,0)</f>
        <v>0</v>
      </c>
      <c r="O33" s="9">
        <f>IF(ISNUMBER(I33),ROUND(VLOOKUP($I33,Faktoren!$A$29:$R$84,14,FALSE)*$G33/12*20,0)/20,0)</f>
        <v>0</v>
      </c>
      <c r="P33" s="32"/>
      <c r="Q33" s="81">
        <f t="shared" si="4"/>
        <v>0</v>
      </c>
      <c r="R33" s="9">
        <f t="shared" si="5"/>
        <v>0</v>
      </c>
      <c r="S33" s="27">
        <f t="shared" si="6"/>
        <v>0</v>
      </c>
      <c r="T33" s="6"/>
    </row>
    <row r="34" spans="1:20" ht="11.25">
      <c r="A34" s="31"/>
      <c r="B34" s="30"/>
      <c r="C34" s="30"/>
      <c r="D34" s="75"/>
      <c r="E34" s="85"/>
      <c r="F34" s="74"/>
      <c r="G34" s="24">
        <f t="shared" si="0"/>
        <v>0</v>
      </c>
      <c r="H34" s="25">
        <f t="shared" si="1"/>
      </c>
      <c r="I34" s="80">
        <f t="shared" si="2"/>
      </c>
      <c r="J34" s="24">
        <f>IF(ISNUMBER(I34),ROUND(VLOOKUP($I34,Faktoren!$A$29:$R$84,13,FALSE)*$G34/12*20,0)/20,0)</f>
        <v>0</v>
      </c>
      <c r="K34" s="9">
        <f>IF(ISNUMBER(I34),ROUND(VLOOKUP($I34,Faktoren!$A$29:$R$84,15,FALSE)*$G34/12*20,0)/20,0)</f>
        <v>0</v>
      </c>
      <c r="L34" s="32"/>
      <c r="M34" s="26">
        <f t="shared" si="3"/>
        <v>0</v>
      </c>
      <c r="N34" s="9">
        <f>IF(ISNUMBER(I34),ROUND(VLOOKUP($I34,Faktoren!$A$29:$R$84,12,FALSE)*$G34/12*20,0)/20,0)</f>
        <v>0</v>
      </c>
      <c r="O34" s="9">
        <f>IF(ISNUMBER(I34),ROUND(VLOOKUP($I34,Faktoren!$A$29:$R$84,14,FALSE)*$G34/12*20,0)/20,0)</f>
        <v>0</v>
      </c>
      <c r="P34" s="32"/>
      <c r="Q34" s="81">
        <f t="shared" si="4"/>
        <v>0</v>
      </c>
      <c r="R34" s="9">
        <f t="shared" si="5"/>
        <v>0</v>
      </c>
      <c r="S34" s="27">
        <f t="shared" si="6"/>
        <v>0</v>
      </c>
      <c r="T34" s="6"/>
    </row>
    <row r="35" spans="1:20" ht="11.25">
      <c r="A35" s="31"/>
      <c r="B35" s="30"/>
      <c r="C35" s="30"/>
      <c r="D35" s="78"/>
      <c r="E35" s="85"/>
      <c r="F35" s="74"/>
      <c r="G35" s="24">
        <f t="shared" si="0"/>
        <v>0</v>
      </c>
      <c r="H35" s="25">
        <f t="shared" si="1"/>
      </c>
      <c r="I35" s="80">
        <f t="shared" si="2"/>
      </c>
      <c r="J35" s="24">
        <f>IF(ISNUMBER(I35),ROUND(VLOOKUP($I35,Faktoren!$A$29:$R$84,13,FALSE)*$G35/12*20,0)/20,0)</f>
        <v>0</v>
      </c>
      <c r="K35" s="9">
        <f>IF(ISNUMBER(I35),ROUND(VLOOKUP($I35,Faktoren!$A$29:$R$84,15,FALSE)*$G35/12*20,0)/20,0)</f>
        <v>0</v>
      </c>
      <c r="L35" s="32"/>
      <c r="M35" s="26">
        <f t="shared" si="3"/>
        <v>0</v>
      </c>
      <c r="N35" s="9">
        <f>IF(ISNUMBER(I35),ROUND(VLOOKUP($I35,Faktoren!$A$29:$R$84,12,FALSE)*$G35/12*20,0)/20,0)</f>
        <v>0</v>
      </c>
      <c r="O35" s="9">
        <f>IF(ISNUMBER(I35),ROUND(VLOOKUP($I35,Faktoren!$A$29:$R$84,14,FALSE)*$G35/12*20,0)/20,0)</f>
        <v>0</v>
      </c>
      <c r="P35" s="32"/>
      <c r="Q35" s="81">
        <f t="shared" si="4"/>
        <v>0</v>
      </c>
      <c r="R35" s="9">
        <f t="shared" si="5"/>
        <v>0</v>
      </c>
      <c r="S35" s="27">
        <f t="shared" si="6"/>
        <v>0</v>
      </c>
      <c r="T35" s="6"/>
    </row>
    <row r="36" spans="1:20" ht="11.25">
      <c r="A36" s="31"/>
      <c r="B36" s="30"/>
      <c r="C36" s="30"/>
      <c r="D36" s="78"/>
      <c r="E36" s="85"/>
      <c r="F36" s="74"/>
      <c r="G36" s="24">
        <f t="shared" si="0"/>
        <v>0</v>
      </c>
      <c r="H36" s="25">
        <f t="shared" si="1"/>
      </c>
      <c r="I36" s="80">
        <f t="shared" si="2"/>
      </c>
      <c r="J36" s="24">
        <f>IF(ISNUMBER(I36),ROUND(VLOOKUP($I36,Faktoren!$A$29:$R$84,13,FALSE)*$G36/12*20,0)/20,0)</f>
        <v>0</v>
      </c>
      <c r="K36" s="9">
        <f>IF(ISNUMBER(I36),ROUND(VLOOKUP($I36,Faktoren!$A$29:$R$84,15,FALSE)*$G36/12*20,0)/20,0)</f>
        <v>0</v>
      </c>
      <c r="L36" s="32"/>
      <c r="M36" s="26">
        <f t="shared" si="3"/>
        <v>0</v>
      </c>
      <c r="N36" s="9">
        <f>IF(ISNUMBER(I36),ROUND(VLOOKUP($I36,Faktoren!$A$29:$R$84,12,FALSE)*$G36/12*20,0)/20,0)</f>
        <v>0</v>
      </c>
      <c r="O36" s="9">
        <f>IF(ISNUMBER(I36),ROUND(VLOOKUP($I36,Faktoren!$A$29:$R$84,14,FALSE)*$G36/12*20,0)/20,0)</f>
        <v>0</v>
      </c>
      <c r="P36" s="32"/>
      <c r="Q36" s="81">
        <f t="shared" si="4"/>
        <v>0</v>
      </c>
      <c r="R36" s="9">
        <f t="shared" si="5"/>
        <v>0</v>
      </c>
      <c r="S36" s="27">
        <f t="shared" si="6"/>
        <v>0</v>
      </c>
      <c r="T36" s="6"/>
    </row>
    <row r="37" spans="1:20" ht="11.25">
      <c r="A37" s="31"/>
      <c r="B37" s="30"/>
      <c r="C37" s="30"/>
      <c r="D37" s="75"/>
      <c r="E37" s="85"/>
      <c r="F37" s="74"/>
      <c r="G37" s="24">
        <f t="shared" si="0"/>
        <v>0</v>
      </c>
      <c r="H37" s="25">
        <f t="shared" si="1"/>
      </c>
      <c r="I37" s="80">
        <f t="shared" si="2"/>
      </c>
      <c r="J37" s="24">
        <f>IF(ISNUMBER(I37),ROUND(VLOOKUP($I37,Faktoren!$A$29:$R$84,13,FALSE)*$G37/12*20,0)/20,0)</f>
        <v>0</v>
      </c>
      <c r="K37" s="9">
        <f>IF(ISNUMBER(I37),ROUND(VLOOKUP($I37,Faktoren!$A$29:$R$84,15,FALSE)*$G37/12*20,0)/20,0)</f>
        <v>0</v>
      </c>
      <c r="L37" s="32"/>
      <c r="M37" s="26">
        <f t="shared" si="3"/>
        <v>0</v>
      </c>
      <c r="N37" s="9">
        <f>IF(ISNUMBER(I37),ROUND(VLOOKUP($I37,Faktoren!$A$29:$R$84,12,FALSE)*$G37/12*20,0)/20,0)</f>
        <v>0</v>
      </c>
      <c r="O37" s="9">
        <f>IF(ISNUMBER(I37),ROUND(VLOOKUP($I37,Faktoren!$A$29:$R$84,14,FALSE)*$G37/12*20,0)/20,0)</f>
        <v>0</v>
      </c>
      <c r="P37" s="32"/>
      <c r="Q37" s="81">
        <f t="shared" si="4"/>
        <v>0</v>
      </c>
      <c r="R37" s="9">
        <f t="shared" si="5"/>
        <v>0</v>
      </c>
      <c r="S37" s="27">
        <f t="shared" si="6"/>
        <v>0</v>
      </c>
      <c r="T37" s="6"/>
    </row>
    <row r="38" spans="1:20" ht="11.25">
      <c r="A38" s="31"/>
      <c r="B38" s="30"/>
      <c r="C38" s="30"/>
      <c r="D38" s="75"/>
      <c r="E38" s="85"/>
      <c r="F38" s="74"/>
      <c r="G38" s="24">
        <f t="shared" si="0"/>
        <v>0</v>
      </c>
      <c r="H38" s="25">
        <f t="shared" si="1"/>
      </c>
      <c r="I38" s="80">
        <f t="shared" si="2"/>
      </c>
      <c r="J38" s="24">
        <f>IF(ISNUMBER(I38),ROUND(VLOOKUP($I38,Faktoren!$A$29:$R$84,13,FALSE)*$G38/12*20,0)/20,0)</f>
        <v>0</v>
      </c>
      <c r="K38" s="9">
        <f>IF(ISNUMBER(I38),ROUND(VLOOKUP($I38,Faktoren!$A$29:$R$84,15,FALSE)*$G38/12*20,0)/20,0)</f>
        <v>0</v>
      </c>
      <c r="L38" s="32"/>
      <c r="M38" s="26">
        <f t="shared" si="3"/>
        <v>0</v>
      </c>
      <c r="N38" s="9">
        <f>IF(ISNUMBER(I38),ROUND(VLOOKUP($I38,Faktoren!$A$29:$R$84,12,FALSE)*$G38/12*20,0)/20,0)</f>
        <v>0</v>
      </c>
      <c r="O38" s="9">
        <f>IF(ISNUMBER(I38),ROUND(VLOOKUP($I38,Faktoren!$A$29:$R$84,14,FALSE)*$G38/12*20,0)/20,0)</f>
        <v>0</v>
      </c>
      <c r="P38" s="32"/>
      <c r="Q38" s="81">
        <f t="shared" si="4"/>
        <v>0</v>
      </c>
      <c r="R38" s="9">
        <f t="shared" si="5"/>
        <v>0</v>
      </c>
      <c r="S38" s="27">
        <f t="shared" si="6"/>
        <v>0</v>
      </c>
      <c r="T38" s="6"/>
    </row>
    <row r="39" spans="1:20" ht="11.25">
      <c r="A39" s="31"/>
      <c r="B39" s="30"/>
      <c r="C39" s="30"/>
      <c r="D39" s="78"/>
      <c r="E39" s="85"/>
      <c r="F39" s="74"/>
      <c r="G39" s="24">
        <f t="shared" si="0"/>
        <v>0</v>
      </c>
      <c r="H39" s="25">
        <f t="shared" si="1"/>
      </c>
      <c r="I39" s="80">
        <f t="shared" si="2"/>
      </c>
      <c r="J39" s="24">
        <f>IF(ISNUMBER(I39),ROUND(VLOOKUP($I39,Faktoren!$A$29:$R$84,13,FALSE)*$G39/12*20,0)/20,0)</f>
        <v>0</v>
      </c>
      <c r="K39" s="9">
        <f>IF(ISNUMBER(I39),ROUND(VLOOKUP($I39,Faktoren!$A$29:$R$84,15,FALSE)*$G39/12*20,0)/20,0)</f>
        <v>0</v>
      </c>
      <c r="L39" s="32"/>
      <c r="M39" s="26">
        <f t="shared" si="3"/>
        <v>0</v>
      </c>
      <c r="N39" s="9">
        <f>IF(ISNUMBER(I39),ROUND(VLOOKUP($I39,Faktoren!$A$29:$R$84,12,FALSE)*$G39/12*20,0)/20,0)</f>
        <v>0</v>
      </c>
      <c r="O39" s="9">
        <f>IF(ISNUMBER(I39),ROUND(VLOOKUP($I39,Faktoren!$A$29:$R$84,14,FALSE)*$G39/12*20,0)/20,0)</f>
        <v>0</v>
      </c>
      <c r="P39" s="32"/>
      <c r="Q39" s="81">
        <f t="shared" si="4"/>
        <v>0</v>
      </c>
      <c r="R39" s="9">
        <f t="shared" si="5"/>
        <v>0</v>
      </c>
      <c r="S39" s="27">
        <f t="shared" si="6"/>
        <v>0</v>
      </c>
      <c r="T39" s="6"/>
    </row>
    <row r="40" spans="1:20" ht="11.25">
      <c r="A40" s="31"/>
      <c r="B40" s="76"/>
      <c r="C40" s="76"/>
      <c r="D40" s="78"/>
      <c r="E40" s="85"/>
      <c r="F40" s="77"/>
      <c r="G40" s="24">
        <f t="shared" si="0"/>
        <v>0</v>
      </c>
      <c r="H40" s="25">
        <f t="shared" si="1"/>
      </c>
      <c r="I40" s="80">
        <f t="shared" si="2"/>
      </c>
      <c r="J40" s="24">
        <f>IF(ISNUMBER(I40),ROUND(VLOOKUP($I40,Faktoren!$A$29:$R$84,13,FALSE)*$G40/12*20,0)/20,0)</f>
        <v>0</v>
      </c>
      <c r="K40" s="9">
        <f>IF(ISNUMBER(I40),ROUND(VLOOKUP($I40,Faktoren!$A$29:$R$84,15,FALSE)*$G40/12*20,0)/20,0)</f>
        <v>0</v>
      </c>
      <c r="L40" s="32"/>
      <c r="M40" s="26">
        <f t="shared" si="3"/>
        <v>0</v>
      </c>
      <c r="N40" s="9">
        <f>IF(ISNUMBER(I40),ROUND(VLOOKUP($I40,Faktoren!$A$29:$R$84,12,FALSE)*$G40/12*20,0)/20,0)</f>
        <v>0</v>
      </c>
      <c r="O40" s="9">
        <f>IF(ISNUMBER(I40),ROUND(VLOOKUP($I40,Faktoren!$A$29:$R$84,14,FALSE)*$G40/12*20,0)/20,0)</f>
        <v>0</v>
      </c>
      <c r="P40" s="32"/>
      <c r="Q40" s="81">
        <f t="shared" si="4"/>
        <v>0</v>
      </c>
      <c r="R40" s="9">
        <f t="shared" si="5"/>
        <v>0</v>
      </c>
      <c r="S40" s="27">
        <f t="shared" si="6"/>
        <v>0</v>
      </c>
      <c r="T40" s="6"/>
    </row>
    <row r="41" spans="1:20" ht="11.25">
      <c r="A41" s="31"/>
      <c r="B41" s="76"/>
      <c r="C41" s="76"/>
      <c r="D41" s="75"/>
      <c r="E41" s="85"/>
      <c r="F41" s="77"/>
      <c r="G41" s="24">
        <f t="shared" si="0"/>
        <v>0</v>
      </c>
      <c r="H41" s="25">
        <f t="shared" si="1"/>
      </c>
      <c r="I41" s="80">
        <f t="shared" si="2"/>
      </c>
      <c r="J41" s="24">
        <f>IF(ISNUMBER(I41),ROUND(VLOOKUP($I41,Faktoren!$A$29:$R$84,13,FALSE)*$G41/12*20,0)/20,0)</f>
        <v>0</v>
      </c>
      <c r="K41" s="9">
        <f>IF(ISNUMBER(I41),ROUND(VLOOKUP($I41,Faktoren!$A$29:$R$84,15,FALSE)*$G41/12*20,0)/20,0)</f>
        <v>0</v>
      </c>
      <c r="L41" s="32"/>
      <c r="M41" s="26">
        <f t="shared" si="3"/>
        <v>0</v>
      </c>
      <c r="N41" s="9">
        <f>IF(ISNUMBER(I41),ROUND(VLOOKUP($I41,Faktoren!$A$29:$R$84,12,FALSE)*$G41/12*20,0)/20,0)</f>
        <v>0</v>
      </c>
      <c r="O41" s="9">
        <f>IF(ISNUMBER(I41),ROUND(VLOOKUP($I41,Faktoren!$A$29:$R$84,14,FALSE)*$G41/12*20,0)/20,0)</f>
        <v>0</v>
      </c>
      <c r="P41" s="32"/>
      <c r="Q41" s="81">
        <f t="shared" si="4"/>
        <v>0</v>
      </c>
      <c r="R41" s="9">
        <f t="shared" si="5"/>
        <v>0</v>
      </c>
      <c r="S41" s="27">
        <f t="shared" si="6"/>
        <v>0</v>
      </c>
      <c r="T41" s="6"/>
    </row>
    <row r="42" spans="1:20" ht="11.25">
      <c r="A42" s="31"/>
      <c r="B42" s="76"/>
      <c r="C42" s="76"/>
      <c r="D42" s="78"/>
      <c r="E42" s="85"/>
      <c r="F42" s="77"/>
      <c r="G42" s="24">
        <f t="shared" si="0"/>
        <v>0</v>
      </c>
      <c r="H42" s="25">
        <f t="shared" si="1"/>
      </c>
      <c r="I42" s="80">
        <f t="shared" si="2"/>
      </c>
      <c r="J42" s="24">
        <f>IF(ISNUMBER(I42),ROUND(VLOOKUP($I42,Faktoren!$A$29:$R$84,13,FALSE)*$G42/12*20,0)/20,0)</f>
        <v>0</v>
      </c>
      <c r="K42" s="9">
        <f>IF(ISNUMBER(I42),ROUND(VLOOKUP($I42,Faktoren!$A$29:$R$84,15,FALSE)*$G42/12*20,0)/20,0)</f>
        <v>0</v>
      </c>
      <c r="L42" s="32"/>
      <c r="M42" s="26">
        <f t="shared" si="3"/>
        <v>0</v>
      </c>
      <c r="N42" s="9">
        <f>IF(ISNUMBER(I42),ROUND(VLOOKUP($I42,Faktoren!$A$29:$R$84,12,FALSE)*$G42/12*20,0)/20,0)</f>
        <v>0</v>
      </c>
      <c r="O42" s="9">
        <f>IF(ISNUMBER(I42),ROUND(VLOOKUP($I42,Faktoren!$A$29:$R$84,14,FALSE)*$G42/12*20,0)/20,0)</f>
        <v>0</v>
      </c>
      <c r="P42" s="32"/>
      <c r="Q42" s="81">
        <f t="shared" si="4"/>
        <v>0</v>
      </c>
      <c r="R42" s="9">
        <f t="shared" si="5"/>
        <v>0</v>
      </c>
      <c r="S42" s="27">
        <f t="shared" si="6"/>
        <v>0</v>
      </c>
      <c r="T42" s="6"/>
    </row>
    <row r="43" spans="1:20" ht="11.25">
      <c r="A43" s="31"/>
      <c r="B43" s="76"/>
      <c r="C43" s="76"/>
      <c r="D43" s="78"/>
      <c r="E43" s="85"/>
      <c r="F43" s="77"/>
      <c r="G43" s="24">
        <f t="shared" si="0"/>
        <v>0</v>
      </c>
      <c r="H43" s="25">
        <f t="shared" si="1"/>
      </c>
      <c r="I43" s="80">
        <f t="shared" si="2"/>
      </c>
      <c r="J43" s="24">
        <f>IF(ISNUMBER(I43),ROUND(VLOOKUP($I43,Faktoren!$A$29:$R$84,13,FALSE)*$G43/12*20,0)/20,0)</f>
        <v>0</v>
      </c>
      <c r="K43" s="9">
        <f>IF(ISNUMBER(I43),ROUND(VLOOKUP($I43,Faktoren!$A$29:$R$84,15,FALSE)*$G43/12*20,0)/20,0)</f>
        <v>0</v>
      </c>
      <c r="L43" s="32"/>
      <c r="M43" s="26">
        <f t="shared" si="3"/>
        <v>0</v>
      </c>
      <c r="N43" s="9">
        <f>IF(ISNUMBER(I43),ROUND(VLOOKUP($I43,Faktoren!$A$29:$R$84,12,FALSE)*$G43/12*20,0)/20,0)</f>
        <v>0</v>
      </c>
      <c r="O43" s="9">
        <f>IF(ISNUMBER(I43),ROUND(VLOOKUP($I43,Faktoren!$A$29:$R$84,14,FALSE)*$G43/12*20,0)/20,0)</f>
        <v>0</v>
      </c>
      <c r="P43" s="32"/>
      <c r="Q43" s="81">
        <f t="shared" si="4"/>
        <v>0</v>
      </c>
      <c r="R43" s="9">
        <f t="shared" si="5"/>
        <v>0</v>
      </c>
      <c r="S43" s="27">
        <f t="shared" si="6"/>
        <v>0</v>
      </c>
      <c r="T43" s="6"/>
    </row>
    <row r="44" spans="1:20" ht="11.25">
      <c r="A44" s="31"/>
      <c r="B44" s="76"/>
      <c r="C44" s="76"/>
      <c r="D44" s="75"/>
      <c r="E44" s="85"/>
      <c r="F44" s="77"/>
      <c r="G44" s="24">
        <f t="shared" si="0"/>
        <v>0</v>
      </c>
      <c r="H44" s="25">
        <f t="shared" si="1"/>
      </c>
      <c r="I44" s="80">
        <f t="shared" si="2"/>
      </c>
      <c r="J44" s="24">
        <f>IF(ISNUMBER(I44),ROUND(VLOOKUP($I44,Faktoren!$A$29:$R$84,13,FALSE)*$G44/12*20,0)/20,0)</f>
        <v>0</v>
      </c>
      <c r="K44" s="9">
        <f>IF(ISNUMBER(I44),ROUND(VLOOKUP($I44,Faktoren!$A$29:$R$84,15,FALSE)*$G44/12*20,0)/20,0)</f>
        <v>0</v>
      </c>
      <c r="L44" s="32"/>
      <c r="M44" s="26">
        <f t="shared" si="3"/>
        <v>0</v>
      </c>
      <c r="N44" s="9">
        <f>IF(ISNUMBER(I44),ROUND(VLOOKUP($I44,Faktoren!$A$29:$R$84,12,FALSE)*$G44/12*20,0)/20,0)</f>
        <v>0</v>
      </c>
      <c r="O44" s="9">
        <f>IF(ISNUMBER(I44),ROUND(VLOOKUP($I44,Faktoren!$A$29:$R$84,14,FALSE)*$G44/12*20,0)/20,0)</f>
        <v>0</v>
      </c>
      <c r="P44" s="32"/>
      <c r="Q44" s="81">
        <f t="shared" si="4"/>
        <v>0</v>
      </c>
      <c r="R44" s="9">
        <f t="shared" si="5"/>
        <v>0</v>
      </c>
      <c r="S44" s="27">
        <f t="shared" si="6"/>
        <v>0</v>
      </c>
      <c r="T44" s="6"/>
    </row>
    <row r="45" spans="1:19" ht="11.25">
      <c r="A45" s="31"/>
      <c r="B45" s="76"/>
      <c r="C45" s="76"/>
      <c r="D45" s="78"/>
      <c r="E45" s="85"/>
      <c r="F45" s="77"/>
      <c r="G45" s="24">
        <f t="shared" si="0"/>
        <v>0</v>
      </c>
      <c r="H45" s="25">
        <f t="shared" si="1"/>
      </c>
      <c r="I45" s="80">
        <f t="shared" si="2"/>
      </c>
      <c r="J45" s="24">
        <f>IF(ISNUMBER(I45),ROUND(VLOOKUP($I45,Faktoren!$A$29:$R$84,13,FALSE)*$G45/12*20,0)/20,0)</f>
        <v>0</v>
      </c>
      <c r="K45" s="9">
        <f>IF(ISNUMBER(I45),ROUND(VLOOKUP($I45,Faktoren!$A$29:$R$84,15,FALSE)*$G45/12*20,0)/20,0)</f>
        <v>0</v>
      </c>
      <c r="L45" s="32"/>
      <c r="M45" s="26">
        <f t="shared" si="3"/>
        <v>0</v>
      </c>
      <c r="N45" s="9">
        <f>IF(ISNUMBER(I45),ROUND(VLOOKUP($I45,Faktoren!$A$29:$R$84,12,FALSE)*$G45/12*20,0)/20,0)</f>
        <v>0</v>
      </c>
      <c r="O45" s="9">
        <f>IF(ISNUMBER(I45),ROUND(VLOOKUP($I45,Faktoren!$A$29:$R$84,14,FALSE)*$G45/12*20,0)/20,0)</f>
        <v>0</v>
      </c>
      <c r="P45" s="32"/>
      <c r="Q45" s="81">
        <f t="shared" si="4"/>
        <v>0</v>
      </c>
      <c r="R45" s="9">
        <f t="shared" si="5"/>
        <v>0</v>
      </c>
      <c r="S45" s="27">
        <f t="shared" si="6"/>
        <v>0</v>
      </c>
    </row>
    <row r="46" spans="1:19" ht="11.25">
      <c r="A46" s="31"/>
      <c r="B46" s="76"/>
      <c r="C46" s="76"/>
      <c r="D46" s="78"/>
      <c r="E46" s="85"/>
      <c r="F46" s="77"/>
      <c r="G46" s="24">
        <f t="shared" si="0"/>
        <v>0</v>
      </c>
      <c r="H46" s="25">
        <f t="shared" si="1"/>
      </c>
      <c r="I46" s="80">
        <f t="shared" si="2"/>
      </c>
      <c r="J46" s="24">
        <f>IF(ISNUMBER(I46),ROUND(VLOOKUP($I46,Faktoren!$A$29:$R$84,13,FALSE)*$G46/12*20,0)/20,0)</f>
        <v>0</v>
      </c>
      <c r="K46" s="9">
        <f>IF(ISNUMBER(I46),ROUND(VLOOKUP($I46,Faktoren!$A$29:$R$84,15,FALSE)*$G46/12*20,0)/20,0)</f>
        <v>0</v>
      </c>
      <c r="L46" s="32"/>
      <c r="M46" s="26">
        <f t="shared" si="3"/>
        <v>0</v>
      </c>
      <c r="N46" s="9">
        <f>IF(ISNUMBER(I46),ROUND(VLOOKUP($I46,Faktoren!$A$29:$R$84,12,FALSE)*$G46/12*20,0)/20,0)</f>
        <v>0</v>
      </c>
      <c r="O46" s="9">
        <f>IF(ISNUMBER(I46),ROUND(VLOOKUP($I46,Faktoren!$A$29:$R$84,14,FALSE)*$G46/12*20,0)/20,0)</f>
        <v>0</v>
      </c>
      <c r="P46" s="32"/>
      <c r="Q46" s="81">
        <f t="shared" si="4"/>
        <v>0</v>
      </c>
      <c r="R46" s="9">
        <f t="shared" si="5"/>
        <v>0</v>
      </c>
      <c r="S46" s="27">
        <f t="shared" si="6"/>
        <v>0</v>
      </c>
    </row>
    <row r="47" spans="1:19" ht="11.25">
      <c r="A47" s="31"/>
      <c r="B47" s="76"/>
      <c r="C47" s="76"/>
      <c r="D47" s="75"/>
      <c r="E47" s="85"/>
      <c r="F47" s="77"/>
      <c r="G47" s="24">
        <f t="shared" si="0"/>
        <v>0</v>
      </c>
      <c r="H47" s="25">
        <f t="shared" si="1"/>
      </c>
      <c r="I47" s="80">
        <f t="shared" si="2"/>
      </c>
      <c r="J47" s="24">
        <f>IF(ISNUMBER(I47),ROUND(VLOOKUP($I47,Faktoren!$A$29:$R$84,13,FALSE)*$G47/12*20,0)/20,0)</f>
        <v>0</v>
      </c>
      <c r="K47" s="9">
        <f>IF(ISNUMBER(I47),ROUND(VLOOKUP($I47,Faktoren!$A$29:$R$84,15,FALSE)*$G47/12*20,0)/20,0)</f>
        <v>0</v>
      </c>
      <c r="L47" s="32"/>
      <c r="M47" s="26">
        <f t="shared" si="3"/>
        <v>0</v>
      </c>
      <c r="N47" s="9">
        <f>IF(ISNUMBER(I47),ROUND(VLOOKUP($I47,Faktoren!$A$29:$R$84,12,FALSE)*$G47/12*20,0)/20,0)</f>
        <v>0</v>
      </c>
      <c r="O47" s="9">
        <f>IF(ISNUMBER(I47),ROUND(VLOOKUP($I47,Faktoren!$A$29:$R$84,14,FALSE)*$G47/12*20,0)/20,0)</f>
        <v>0</v>
      </c>
      <c r="P47" s="32"/>
      <c r="Q47" s="81">
        <f t="shared" si="4"/>
        <v>0</v>
      </c>
      <c r="R47" s="9">
        <f t="shared" si="5"/>
        <v>0</v>
      </c>
      <c r="S47" s="27">
        <f t="shared" si="6"/>
        <v>0</v>
      </c>
    </row>
    <row r="48" spans="1:19" ht="11.25">
      <c r="A48" s="31"/>
      <c r="B48" s="76"/>
      <c r="C48" s="76"/>
      <c r="D48" s="78"/>
      <c r="E48" s="85"/>
      <c r="F48" s="77"/>
      <c r="G48" s="24">
        <f t="shared" si="0"/>
        <v>0</v>
      </c>
      <c r="H48" s="25">
        <f t="shared" si="1"/>
      </c>
      <c r="I48" s="80">
        <f t="shared" si="2"/>
      </c>
      <c r="J48" s="24">
        <f>IF(ISNUMBER(I48),ROUND(VLOOKUP($I48,Faktoren!$A$29:$R$84,13,FALSE)*$G48/12*20,0)/20,0)</f>
        <v>0</v>
      </c>
      <c r="K48" s="9">
        <f>IF(ISNUMBER(I48),ROUND(VLOOKUP($I48,Faktoren!$A$29:$R$84,15,FALSE)*$G48/12*20,0)/20,0)</f>
        <v>0</v>
      </c>
      <c r="L48" s="32"/>
      <c r="M48" s="26">
        <f t="shared" si="3"/>
        <v>0</v>
      </c>
      <c r="N48" s="9">
        <f>IF(ISNUMBER(I48),ROUND(VLOOKUP($I48,Faktoren!$A$29:$R$84,12,FALSE)*$G48/12*20,0)/20,0)</f>
        <v>0</v>
      </c>
      <c r="O48" s="9">
        <f>IF(ISNUMBER(I48),ROUND(VLOOKUP($I48,Faktoren!$A$29:$R$84,14,FALSE)*$G48/12*20,0)/20,0)</f>
        <v>0</v>
      </c>
      <c r="P48" s="32"/>
      <c r="Q48" s="81">
        <f t="shared" si="4"/>
        <v>0</v>
      </c>
      <c r="R48" s="9">
        <f t="shared" si="5"/>
        <v>0</v>
      </c>
      <c r="S48" s="27">
        <f t="shared" si="6"/>
        <v>0</v>
      </c>
    </row>
    <row r="49" spans="1:19" ht="11.25">
      <c r="A49" s="31"/>
      <c r="B49" s="76"/>
      <c r="C49" s="76"/>
      <c r="D49" s="78"/>
      <c r="E49" s="85"/>
      <c r="F49" s="77"/>
      <c r="G49" s="24">
        <f t="shared" si="0"/>
        <v>0</v>
      </c>
      <c r="H49" s="25">
        <f t="shared" si="1"/>
      </c>
      <c r="I49" s="80">
        <f t="shared" si="2"/>
      </c>
      <c r="J49" s="24">
        <f>IF(ISNUMBER(I49),ROUND(VLOOKUP($I49,Faktoren!$A$29:$R$84,13,FALSE)*$G49/12*20,0)/20,0)</f>
        <v>0</v>
      </c>
      <c r="K49" s="9">
        <f>IF(ISNUMBER(I49),ROUND(VLOOKUP($I49,Faktoren!$A$29:$R$84,15,FALSE)*$G49/12*20,0)/20,0)</f>
        <v>0</v>
      </c>
      <c r="L49" s="32"/>
      <c r="M49" s="26">
        <f t="shared" si="3"/>
        <v>0</v>
      </c>
      <c r="N49" s="9">
        <f>IF(ISNUMBER(I49),ROUND(VLOOKUP($I49,Faktoren!$A$29:$R$84,12,FALSE)*$G49/12*20,0)/20,0)</f>
        <v>0</v>
      </c>
      <c r="O49" s="9">
        <f>IF(ISNUMBER(I49),ROUND(VLOOKUP($I49,Faktoren!$A$29:$R$84,14,FALSE)*$G49/12*20,0)/20,0)</f>
        <v>0</v>
      </c>
      <c r="P49" s="32"/>
      <c r="Q49" s="81">
        <f t="shared" si="4"/>
        <v>0</v>
      </c>
      <c r="R49" s="9">
        <f t="shared" si="5"/>
        <v>0</v>
      </c>
      <c r="S49" s="27">
        <f t="shared" si="6"/>
        <v>0</v>
      </c>
    </row>
    <row r="50" spans="1:19" ht="11.25">
      <c r="A50" s="31"/>
      <c r="B50" s="76"/>
      <c r="C50" s="76"/>
      <c r="D50" s="78"/>
      <c r="E50" s="85"/>
      <c r="F50" s="77"/>
      <c r="G50" s="24">
        <f t="shared" si="0"/>
        <v>0</v>
      </c>
      <c r="H50" s="25">
        <f t="shared" si="1"/>
      </c>
      <c r="I50" s="80">
        <f t="shared" si="2"/>
      </c>
      <c r="J50" s="24">
        <f>IF(ISNUMBER(I50),ROUND(VLOOKUP($I50,Faktoren!$A$29:$R$84,13,FALSE)*$G50/12*20,0)/20,0)</f>
        <v>0</v>
      </c>
      <c r="K50" s="9">
        <f>IF(ISNUMBER(I50),ROUND(VLOOKUP($I50,Faktoren!$A$29:$R$84,15,FALSE)*$G50/12*20,0)/20,0)</f>
        <v>0</v>
      </c>
      <c r="L50" s="32"/>
      <c r="M50" s="26">
        <f t="shared" si="3"/>
        <v>0</v>
      </c>
      <c r="N50" s="9">
        <f>IF(ISNUMBER(I50),ROUND(VLOOKUP($I50,Faktoren!$A$29:$R$84,12,FALSE)*$G50/12*20,0)/20,0)</f>
        <v>0</v>
      </c>
      <c r="O50" s="9">
        <f>IF(ISNUMBER(I50),ROUND(VLOOKUP($I50,Faktoren!$A$29:$R$84,14,FALSE)*$G50/12*20,0)/20,0)</f>
        <v>0</v>
      </c>
      <c r="P50" s="32"/>
      <c r="Q50" s="81">
        <f t="shared" si="4"/>
        <v>0</v>
      </c>
      <c r="R50" s="9">
        <f t="shared" si="5"/>
        <v>0</v>
      </c>
      <c r="S50" s="27">
        <f t="shared" si="6"/>
        <v>0</v>
      </c>
    </row>
    <row r="51" spans="1:19" ht="11.25">
      <c r="A51" s="31"/>
      <c r="B51" s="30"/>
      <c r="C51" s="30"/>
      <c r="D51" s="75"/>
      <c r="E51" s="85"/>
      <c r="F51" s="74"/>
      <c r="G51" s="24">
        <f t="shared" si="0"/>
        <v>0</v>
      </c>
      <c r="H51" s="25">
        <f t="shared" si="1"/>
      </c>
      <c r="I51" s="80">
        <f t="shared" si="2"/>
      </c>
      <c r="J51" s="24">
        <f>IF(ISNUMBER(I51),ROUND(VLOOKUP($I51,Faktoren!$A$29:$R$84,13,FALSE)*$G51/12*20,0)/20,0)</f>
        <v>0</v>
      </c>
      <c r="K51" s="9">
        <f>IF(ISNUMBER(I51),ROUND(VLOOKUP($I51,Faktoren!$A$29:$R$84,15,FALSE)*$G51/12*20,0)/20,0)</f>
        <v>0</v>
      </c>
      <c r="L51" s="32"/>
      <c r="M51" s="26">
        <f t="shared" si="3"/>
        <v>0</v>
      </c>
      <c r="N51" s="9">
        <f>IF(ISNUMBER(I51),ROUND(VLOOKUP($I51,Faktoren!$A$29:$R$84,12,FALSE)*$G51/12*20,0)/20,0)</f>
        <v>0</v>
      </c>
      <c r="O51" s="9">
        <f>IF(ISNUMBER(I51),ROUND(VLOOKUP($I51,Faktoren!$A$29:$R$84,14,FALSE)*$G51/12*20,0)/20,0)</f>
        <v>0</v>
      </c>
      <c r="P51" s="32"/>
      <c r="Q51" s="81">
        <f t="shared" si="4"/>
        <v>0</v>
      </c>
      <c r="R51" s="9">
        <f t="shared" si="5"/>
        <v>0</v>
      </c>
      <c r="S51" s="27">
        <f t="shared" si="6"/>
        <v>0</v>
      </c>
    </row>
    <row r="52" spans="1:19" ht="11.25">
      <c r="A52" s="31"/>
      <c r="B52" s="30"/>
      <c r="C52" s="30"/>
      <c r="D52" s="78"/>
      <c r="E52" s="85"/>
      <c r="F52" s="74"/>
      <c r="G52" s="24">
        <f t="shared" si="0"/>
        <v>0</v>
      </c>
      <c r="H52" s="25">
        <f t="shared" si="1"/>
      </c>
      <c r="I52" s="80">
        <f t="shared" si="2"/>
      </c>
      <c r="J52" s="24">
        <f>IF(ISNUMBER(I52),ROUND(VLOOKUP($I52,Faktoren!$A$29:$R$84,13,FALSE)*$G52/12*20,0)/20,0)</f>
        <v>0</v>
      </c>
      <c r="K52" s="9">
        <f>IF(ISNUMBER(I52),ROUND(VLOOKUP($I52,Faktoren!$A$29:$R$84,15,FALSE)*$G52/12*20,0)/20,0)</f>
        <v>0</v>
      </c>
      <c r="L52" s="32"/>
      <c r="M52" s="26">
        <f t="shared" si="3"/>
        <v>0</v>
      </c>
      <c r="N52" s="9">
        <f>IF(ISNUMBER(I52),ROUND(VLOOKUP($I52,Faktoren!$A$29:$R$84,12,FALSE)*$G52/12*20,0)/20,0)</f>
        <v>0</v>
      </c>
      <c r="O52" s="9">
        <f>IF(ISNUMBER(I52),ROUND(VLOOKUP($I52,Faktoren!$A$29:$R$84,14,FALSE)*$G52/12*20,0)/20,0)</f>
        <v>0</v>
      </c>
      <c r="P52" s="32"/>
      <c r="Q52" s="81">
        <f t="shared" si="4"/>
        <v>0</v>
      </c>
      <c r="R52" s="9">
        <f t="shared" si="5"/>
        <v>0</v>
      </c>
      <c r="S52" s="27">
        <f t="shared" si="6"/>
        <v>0</v>
      </c>
    </row>
    <row r="53" spans="1:19" ht="11.25">
      <c r="A53" s="31"/>
      <c r="B53" s="30"/>
      <c r="C53" s="30"/>
      <c r="D53" s="75"/>
      <c r="E53" s="85"/>
      <c r="F53" s="74"/>
      <c r="G53" s="24">
        <f t="shared" si="0"/>
        <v>0</v>
      </c>
      <c r="H53" s="25">
        <f t="shared" si="1"/>
      </c>
      <c r="I53" s="80">
        <f t="shared" si="2"/>
      </c>
      <c r="J53" s="24">
        <f>IF(ISNUMBER(I53),ROUND(VLOOKUP($I53,Faktoren!$A$29:$R$84,13,FALSE)*$G53/12*20,0)/20,0)</f>
        <v>0</v>
      </c>
      <c r="K53" s="9">
        <f>IF(ISNUMBER(I53),ROUND(VLOOKUP($I53,Faktoren!$A$29:$R$84,15,FALSE)*$G53/12*20,0)/20,0)</f>
        <v>0</v>
      </c>
      <c r="L53" s="32"/>
      <c r="M53" s="26">
        <f t="shared" si="3"/>
        <v>0</v>
      </c>
      <c r="N53" s="9">
        <f>IF(ISNUMBER(I53),ROUND(VLOOKUP($I53,Faktoren!$A$29:$R$84,12,FALSE)*$G53/12*20,0)/20,0)</f>
        <v>0</v>
      </c>
      <c r="O53" s="9">
        <f>IF(ISNUMBER(I53),ROUND(VLOOKUP($I53,Faktoren!$A$29:$R$84,14,FALSE)*$G53/12*20,0)/20,0)</f>
        <v>0</v>
      </c>
      <c r="P53" s="32"/>
      <c r="Q53" s="81">
        <f t="shared" si="4"/>
        <v>0</v>
      </c>
      <c r="R53" s="9">
        <f t="shared" si="5"/>
        <v>0</v>
      </c>
      <c r="S53" s="27">
        <f t="shared" si="6"/>
        <v>0</v>
      </c>
    </row>
    <row r="54" spans="1:19" ht="11.25">
      <c r="A54" s="31"/>
      <c r="B54" s="30"/>
      <c r="C54" s="30"/>
      <c r="D54" s="75"/>
      <c r="E54" s="85"/>
      <c r="F54" s="74"/>
      <c r="G54" s="24">
        <f t="shared" si="0"/>
        <v>0</v>
      </c>
      <c r="H54" s="25">
        <f t="shared" si="1"/>
      </c>
      <c r="I54" s="80">
        <f t="shared" si="2"/>
      </c>
      <c r="J54" s="24">
        <f>IF(ISNUMBER(I54),ROUND(VLOOKUP($I54,Faktoren!$A$29:$R$84,13,FALSE)*$G54/12*20,0)/20,0)</f>
        <v>0</v>
      </c>
      <c r="K54" s="9">
        <f>IF(ISNUMBER(I54),ROUND(VLOOKUP($I54,Faktoren!$A$29:$R$84,15,FALSE)*$G54/12*20,0)/20,0)</f>
        <v>0</v>
      </c>
      <c r="L54" s="32"/>
      <c r="M54" s="26">
        <f t="shared" si="3"/>
        <v>0</v>
      </c>
      <c r="N54" s="9">
        <f>IF(ISNUMBER(I54),ROUND(VLOOKUP($I54,Faktoren!$A$29:$R$84,12,FALSE)*$G54/12*20,0)/20,0)</f>
        <v>0</v>
      </c>
      <c r="O54" s="9">
        <f>IF(ISNUMBER(I54),ROUND(VLOOKUP($I54,Faktoren!$A$29:$R$84,14,FALSE)*$G54/12*20,0)/20,0)</f>
        <v>0</v>
      </c>
      <c r="P54" s="32"/>
      <c r="Q54" s="81">
        <f t="shared" si="4"/>
        <v>0</v>
      </c>
      <c r="R54" s="9">
        <f t="shared" si="5"/>
        <v>0</v>
      </c>
      <c r="S54" s="27">
        <f t="shared" si="6"/>
        <v>0</v>
      </c>
    </row>
    <row r="55" spans="1:19" ht="11.25">
      <c r="A55" s="31"/>
      <c r="B55" s="30"/>
      <c r="C55" s="30"/>
      <c r="D55" s="75"/>
      <c r="E55" s="85"/>
      <c r="F55" s="74"/>
      <c r="G55" s="24">
        <f t="shared" si="0"/>
        <v>0</v>
      </c>
      <c r="H55" s="25">
        <f t="shared" si="1"/>
      </c>
      <c r="I55" s="80">
        <f t="shared" si="2"/>
      </c>
      <c r="J55" s="24">
        <f>IF(ISNUMBER(I55),ROUND(VLOOKUP($I55,Faktoren!$A$29:$R$84,13,FALSE)*$G55/12*20,0)/20,0)</f>
        <v>0</v>
      </c>
      <c r="K55" s="9">
        <f>IF(ISNUMBER(I55),ROUND(VLOOKUP($I55,Faktoren!$A$29:$R$84,15,FALSE)*$G55/12*20,0)/20,0)</f>
        <v>0</v>
      </c>
      <c r="L55" s="32"/>
      <c r="M55" s="26">
        <f t="shared" si="3"/>
        <v>0</v>
      </c>
      <c r="N55" s="9">
        <f>IF(ISNUMBER(I55),ROUND(VLOOKUP($I55,Faktoren!$A$29:$R$84,12,FALSE)*$G55/12*20,0)/20,0)</f>
        <v>0</v>
      </c>
      <c r="O55" s="9">
        <f>IF(ISNUMBER(I55),ROUND(VLOOKUP($I55,Faktoren!$A$29:$R$84,14,FALSE)*$G55/12*20,0)/20,0)</f>
        <v>0</v>
      </c>
      <c r="P55" s="32"/>
      <c r="Q55" s="81">
        <f t="shared" si="4"/>
        <v>0</v>
      </c>
      <c r="R55" s="9">
        <f t="shared" si="5"/>
        <v>0</v>
      </c>
      <c r="S55" s="27">
        <f t="shared" si="6"/>
        <v>0</v>
      </c>
    </row>
    <row r="56" spans="1:19" ht="11.25">
      <c r="A56" s="31"/>
      <c r="B56" s="30"/>
      <c r="C56" s="30"/>
      <c r="D56" s="75"/>
      <c r="E56" s="85"/>
      <c r="F56" s="74"/>
      <c r="G56" s="24">
        <f t="shared" si="0"/>
        <v>0</v>
      </c>
      <c r="H56" s="25">
        <f t="shared" si="1"/>
      </c>
      <c r="I56" s="80">
        <f t="shared" si="2"/>
      </c>
      <c r="J56" s="24">
        <f>IF(ISNUMBER(I56),ROUND(VLOOKUP($I56,Faktoren!$A$29:$R$84,13,FALSE)*$G56/12*20,0)/20,0)</f>
        <v>0</v>
      </c>
      <c r="K56" s="9">
        <f>IF(ISNUMBER(I56),ROUND(VLOOKUP($I56,Faktoren!$A$29:$R$84,15,FALSE)*$G56/12*20,0)/20,0)</f>
        <v>0</v>
      </c>
      <c r="L56" s="32"/>
      <c r="M56" s="26">
        <f t="shared" si="3"/>
        <v>0</v>
      </c>
      <c r="N56" s="9">
        <f>IF(ISNUMBER(I56),ROUND(VLOOKUP($I56,Faktoren!$A$29:$R$84,12,FALSE)*$G56/12*20,0)/20,0)</f>
        <v>0</v>
      </c>
      <c r="O56" s="9">
        <f>IF(ISNUMBER(I56),ROUND(VLOOKUP($I56,Faktoren!$A$29:$R$84,14,FALSE)*$G56/12*20,0)/20,0)</f>
        <v>0</v>
      </c>
      <c r="P56" s="32"/>
      <c r="Q56" s="81">
        <f t="shared" si="4"/>
        <v>0</v>
      </c>
      <c r="R56" s="9">
        <f t="shared" si="5"/>
        <v>0</v>
      </c>
      <c r="S56" s="27">
        <f t="shared" si="6"/>
        <v>0</v>
      </c>
    </row>
    <row r="57" spans="1:19" ht="11.25">
      <c r="A57" s="31"/>
      <c r="B57" s="30"/>
      <c r="C57" s="30"/>
      <c r="D57" s="75"/>
      <c r="E57" s="85"/>
      <c r="F57" s="74"/>
      <c r="G57" s="24">
        <f t="shared" si="0"/>
        <v>0</v>
      </c>
      <c r="H57" s="25">
        <f t="shared" si="1"/>
      </c>
      <c r="I57" s="80">
        <f t="shared" si="2"/>
      </c>
      <c r="J57" s="24">
        <f>IF(ISNUMBER(I57),ROUND(VLOOKUP($I57,Faktoren!$A$29:$R$84,13,FALSE)*$G57/12*20,0)/20,0)</f>
        <v>0</v>
      </c>
      <c r="K57" s="9">
        <f>IF(ISNUMBER(I57),ROUND(VLOOKUP($I57,Faktoren!$A$29:$R$84,15,FALSE)*$G57/12*20,0)/20,0)</f>
        <v>0</v>
      </c>
      <c r="L57" s="32"/>
      <c r="M57" s="26">
        <f t="shared" si="3"/>
        <v>0</v>
      </c>
      <c r="N57" s="9">
        <f>IF(ISNUMBER(I57),ROUND(VLOOKUP($I57,Faktoren!$A$29:$R$84,12,FALSE)*$G57/12*20,0)/20,0)</f>
        <v>0</v>
      </c>
      <c r="O57" s="9">
        <f>IF(ISNUMBER(I57),ROUND(VLOOKUP($I57,Faktoren!$A$29:$R$84,14,FALSE)*$G57/12*20,0)/20,0)</f>
        <v>0</v>
      </c>
      <c r="P57" s="32"/>
      <c r="Q57" s="81">
        <f t="shared" si="4"/>
        <v>0</v>
      </c>
      <c r="R57" s="9">
        <f t="shared" si="5"/>
        <v>0</v>
      </c>
      <c r="S57" s="27">
        <f t="shared" si="6"/>
        <v>0</v>
      </c>
    </row>
    <row r="58" spans="1:19" ht="11.25">
      <c r="A58" s="31"/>
      <c r="B58" s="30"/>
      <c r="C58" s="30"/>
      <c r="D58" s="75"/>
      <c r="E58" s="85"/>
      <c r="F58" s="74"/>
      <c r="G58" s="24">
        <f t="shared" si="0"/>
        <v>0</v>
      </c>
      <c r="H58" s="25">
        <f t="shared" si="1"/>
      </c>
      <c r="I58" s="80">
        <f t="shared" si="2"/>
      </c>
      <c r="J58" s="24">
        <f>IF(ISNUMBER(I58),ROUND(VLOOKUP($I58,Faktoren!$A$29:$R$84,13,FALSE)*$G58/12*20,0)/20,0)</f>
        <v>0</v>
      </c>
      <c r="K58" s="9">
        <f>IF(ISNUMBER(I58),ROUND(VLOOKUP($I58,Faktoren!$A$29:$R$84,15,FALSE)*$G58/12*20,0)/20,0)</f>
        <v>0</v>
      </c>
      <c r="L58" s="32"/>
      <c r="M58" s="26">
        <f t="shared" si="3"/>
        <v>0</v>
      </c>
      <c r="N58" s="9">
        <f>IF(ISNUMBER(I58),ROUND(VLOOKUP($I58,Faktoren!$A$29:$R$84,12,FALSE)*$G58/12*20,0)/20,0)</f>
        <v>0</v>
      </c>
      <c r="O58" s="9">
        <f>IF(ISNUMBER(I58),ROUND(VLOOKUP($I58,Faktoren!$A$29:$R$84,14,FALSE)*$G58/12*20,0)/20,0)</f>
        <v>0</v>
      </c>
      <c r="P58" s="32"/>
      <c r="Q58" s="81">
        <f t="shared" si="4"/>
        <v>0</v>
      </c>
      <c r="R58" s="9">
        <f t="shared" si="5"/>
        <v>0</v>
      </c>
      <c r="S58" s="27">
        <f t="shared" si="6"/>
        <v>0</v>
      </c>
    </row>
    <row r="59" spans="1:19" ht="11.25">
      <c r="A59" s="31"/>
      <c r="B59" s="30"/>
      <c r="C59" s="30"/>
      <c r="D59" s="75"/>
      <c r="E59" s="85"/>
      <c r="F59" s="74"/>
      <c r="G59" s="24">
        <f t="shared" si="0"/>
        <v>0</v>
      </c>
      <c r="H59" s="25">
        <f t="shared" si="1"/>
      </c>
      <c r="I59" s="80">
        <f t="shared" si="2"/>
      </c>
      <c r="J59" s="24">
        <f>IF(ISNUMBER(I59),ROUND(VLOOKUP($I59,Faktoren!$A$29:$R$84,13,FALSE)*$G59/12*20,0)/20,0)</f>
        <v>0</v>
      </c>
      <c r="K59" s="9">
        <f>IF(ISNUMBER(I59),ROUND(VLOOKUP($I59,Faktoren!$A$29:$R$84,15,FALSE)*$G59/12*20,0)/20,0)</f>
        <v>0</v>
      </c>
      <c r="L59" s="32"/>
      <c r="M59" s="26">
        <f t="shared" si="3"/>
        <v>0</v>
      </c>
      <c r="N59" s="9">
        <f>IF(ISNUMBER(I59),ROUND(VLOOKUP($I59,Faktoren!$A$29:$R$84,12,FALSE)*$G59/12*20,0)/20,0)</f>
        <v>0</v>
      </c>
      <c r="O59" s="9">
        <f>IF(ISNUMBER(I59),ROUND(VLOOKUP($I59,Faktoren!$A$29:$R$84,14,FALSE)*$G59/12*20,0)/20,0)</f>
        <v>0</v>
      </c>
      <c r="P59" s="32"/>
      <c r="Q59" s="81">
        <f t="shared" si="4"/>
        <v>0</v>
      </c>
      <c r="R59" s="9">
        <f t="shared" si="5"/>
        <v>0</v>
      </c>
      <c r="S59" s="27">
        <f t="shared" si="6"/>
        <v>0</v>
      </c>
    </row>
    <row r="60" spans="1:19" ht="11.25">
      <c r="A60" s="31"/>
      <c r="B60" s="30"/>
      <c r="C60" s="30"/>
      <c r="D60" s="78"/>
      <c r="E60" s="85"/>
      <c r="F60" s="74"/>
      <c r="G60" s="24">
        <f t="shared" si="0"/>
        <v>0</v>
      </c>
      <c r="H60" s="25">
        <f t="shared" si="1"/>
      </c>
      <c r="I60" s="80">
        <f t="shared" si="2"/>
      </c>
      <c r="J60" s="24">
        <f>IF(ISNUMBER(I60),ROUND(VLOOKUP($I60,Faktoren!$A$29:$R$84,13,FALSE)*$G60/12*20,0)/20,0)</f>
        <v>0</v>
      </c>
      <c r="K60" s="9">
        <f>IF(ISNUMBER(I60),ROUND(VLOOKUP($I60,Faktoren!$A$29:$R$84,15,FALSE)*$G60/12*20,0)/20,0)</f>
        <v>0</v>
      </c>
      <c r="L60" s="32"/>
      <c r="M60" s="26">
        <f t="shared" si="3"/>
        <v>0</v>
      </c>
      <c r="N60" s="9">
        <f>IF(ISNUMBER(I60),ROUND(VLOOKUP($I60,Faktoren!$A$29:$R$84,12,FALSE)*$G60/12*20,0)/20,0)</f>
        <v>0</v>
      </c>
      <c r="O60" s="9">
        <f>IF(ISNUMBER(I60),ROUND(VLOOKUP($I60,Faktoren!$A$29:$R$84,14,FALSE)*$G60/12*20,0)/20,0)</f>
        <v>0</v>
      </c>
      <c r="P60" s="32"/>
      <c r="Q60" s="81">
        <f t="shared" si="4"/>
        <v>0</v>
      </c>
      <c r="R60" s="9">
        <f t="shared" si="5"/>
        <v>0</v>
      </c>
      <c r="S60" s="27">
        <f t="shared" si="6"/>
        <v>0</v>
      </c>
    </row>
  </sheetData>
  <sheetProtection sheet="1" insertRows="0" selectLockedCells="1"/>
  <mergeCells count="2">
    <mergeCell ref="B8:F8"/>
    <mergeCell ref="B6:F6"/>
  </mergeCells>
  <dataValidations count="1">
    <dataValidation type="list" allowBlank="1" showInputMessage="1" showErrorMessage="1" promptTitle="Versicherungspflicht" prompt="Falls J (=&quot;Ja&quot;) wird bei Personen mit B'Grad &lt; 30% und Lohn &lt;= 75% vom Koordinationsabzug der koordinierte Lohn auf auf 0 gesetzt." sqref="B12">
      <formula1>"J,N"</formula1>
    </dataValidation>
  </dataValidations>
  <printOptions/>
  <pageMargins left="0.15748031496062992" right="0.15748031496062992" top="0.3937007874015748" bottom="0.4330708661417323" header="0.31496062992125984" footer="0.1968503937007874"/>
  <pageSetup fitToHeight="2" fitToWidth="1" orientation="landscape" paperSize="9" scale="67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O84"/>
  <sheetViews>
    <sheetView zoomScalePageLayoutView="0" workbookViewId="0" topLeftCell="A13">
      <selection activeCell="A30" sqref="A30"/>
    </sheetView>
  </sheetViews>
  <sheetFormatPr defaultColWidth="11.421875" defaultRowHeight="12.75"/>
  <cols>
    <col min="1" max="1" width="36.57421875" style="0" customWidth="1"/>
    <col min="2" max="2" width="17.8515625" style="0" customWidth="1"/>
    <col min="3" max="3" width="70.8515625" style="0" bestFit="1" customWidth="1"/>
    <col min="4" max="4" width="21.8515625" style="0" customWidth="1"/>
    <col min="5" max="9" width="2.57421875" style="0" customWidth="1"/>
    <col min="10" max="10" width="26.8515625" style="0" bestFit="1" customWidth="1"/>
    <col min="11" max="11" width="26.140625" style="0" bestFit="1" customWidth="1"/>
    <col min="12" max="12" width="18.140625" style="0" customWidth="1"/>
    <col min="13" max="13" width="18.421875" style="0" customWidth="1"/>
    <col min="14" max="14" width="19.421875" style="0" customWidth="1"/>
    <col min="15" max="15" width="31.421875" style="0" customWidth="1"/>
  </cols>
  <sheetData>
    <row r="1" spans="1:2" ht="12.75">
      <c r="A1" s="68" t="s">
        <v>40</v>
      </c>
      <c r="B1" s="65" t="b">
        <v>0</v>
      </c>
    </row>
    <row r="2" spans="1:2" ht="12.75">
      <c r="A2" s="34" t="s">
        <v>29</v>
      </c>
      <c r="B2" s="65">
        <v>2</v>
      </c>
    </row>
    <row r="3" spans="1:3" ht="12.75">
      <c r="A3" s="34" t="s">
        <v>27</v>
      </c>
      <c r="B3" s="33" t="s">
        <v>51</v>
      </c>
      <c r="C3" s="39" t="s">
        <v>42</v>
      </c>
    </row>
    <row r="4" spans="1:2" ht="12.75">
      <c r="A4" s="34" t="s">
        <v>25</v>
      </c>
      <c r="B4" s="38">
        <f>Berechnung!B14</f>
        <v>0.6</v>
      </c>
    </row>
    <row r="5" spans="1:2" ht="12.75">
      <c r="A5" s="34" t="s">
        <v>26</v>
      </c>
      <c r="B5" s="38">
        <f>Berechnung!B15</f>
        <v>0.6</v>
      </c>
    </row>
    <row r="6" spans="1:2" ht="12.75">
      <c r="A6" s="34" t="s">
        <v>31</v>
      </c>
      <c r="B6">
        <f>Berechnung!B10</f>
        <v>0</v>
      </c>
    </row>
    <row r="7" spans="1:2" ht="12.75">
      <c r="A7" s="34" t="s">
        <v>41</v>
      </c>
      <c r="B7">
        <f>IF(B1=TRUE,0.00076,0)</f>
        <v>0</v>
      </c>
    </row>
    <row r="9" ht="12.75">
      <c r="A9" s="33"/>
    </row>
    <row r="10" ht="12.75">
      <c r="A10" s="33"/>
    </row>
    <row r="12" spans="1:2" ht="12.75">
      <c r="A12" s="34"/>
      <c r="B12" s="33"/>
    </row>
    <row r="13" ht="12.75">
      <c r="A13" s="2"/>
    </row>
    <row r="28" spans="1:15" ht="12.75">
      <c r="A28" s="41">
        <v>1</v>
      </c>
      <c r="B28" s="41">
        <v>2</v>
      </c>
      <c r="C28" s="41">
        <v>3</v>
      </c>
      <c r="D28" s="41">
        <v>4</v>
      </c>
      <c r="E28" s="41">
        <v>5</v>
      </c>
      <c r="F28" s="41">
        <v>6</v>
      </c>
      <c r="G28" s="41">
        <v>7</v>
      </c>
      <c r="H28" s="41">
        <v>8</v>
      </c>
      <c r="I28" s="41">
        <v>9</v>
      </c>
      <c r="J28" s="42">
        <v>10</v>
      </c>
      <c r="K28" s="42">
        <v>11</v>
      </c>
      <c r="L28" s="42">
        <v>12</v>
      </c>
      <c r="M28" s="42">
        <v>13</v>
      </c>
      <c r="N28" s="42">
        <v>14</v>
      </c>
      <c r="O28" s="42">
        <v>15</v>
      </c>
    </row>
    <row r="29" spans="1:15" ht="12.75">
      <c r="A29" s="35" t="s">
        <v>0</v>
      </c>
      <c r="B29" s="36" t="s">
        <v>49</v>
      </c>
      <c r="C29" s="37" t="s">
        <v>28</v>
      </c>
      <c r="D29" s="37" t="s">
        <v>50</v>
      </c>
      <c r="E29" s="37"/>
      <c r="F29" s="37"/>
      <c r="G29" s="37"/>
      <c r="H29" s="37"/>
      <c r="I29" s="37"/>
      <c r="J29" s="43" t="s">
        <v>30</v>
      </c>
      <c r="K29" s="43" t="s">
        <v>32</v>
      </c>
      <c r="L29" s="43" t="s">
        <v>34</v>
      </c>
      <c r="M29" s="43" t="s">
        <v>33</v>
      </c>
      <c r="N29" s="43" t="s">
        <v>35</v>
      </c>
      <c r="O29" s="43" t="s">
        <v>52</v>
      </c>
    </row>
    <row r="30" spans="1:15" ht="12.75">
      <c r="A30">
        <v>18</v>
      </c>
      <c r="B30" s="84">
        <v>0</v>
      </c>
      <c r="C30" s="40">
        <v>0.03</v>
      </c>
      <c r="D30" s="38">
        <v>0.025</v>
      </c>
      <c r="F30" s="1"/>
      <c r="J30" s="38">
        <f>IF($B$2=0,C30,D30)</f>
        <v>0.025</v>
      </c>
      <c r="K30" s="38">
        <f>B30</f>
        <v>0</v>
      </c>
      <c r="L30" s="38">
        <f>IF($B$3="Stadt",ROUND(K30*$B$4,3),$B$4*K30)</f>
        <v>0</v>
      </c>
      <c r="M30" s="38">
        <f>K30-L30</f>
        <v>0</v>
      </c>
      <c r="N30" s="38">
        <f>IF($B$3="Stadt",ROUND(J30*$B$5,3)-$B$7,$B$5*J30)</f>
        <v>0.015</v>
      </c>
      <c r="O30" s="38">
        <f>J30-N30</f>
        <v>0.010000000000000002</v>
      </c>
    </row>
    <row r="31" spans="1:15" ht="12.75">
      <c r="A31">
        <f>A30+1</f>
        <v>19</v>
      </c>
      <c r="B31" s="84">
        <v>0</v>
      </c>
      <c r="C31" s="40">
        <v>0.03</v>
      </c>
      <c r="D31" s="38">
        <v>0.025</v>
      </c>
      <c r="F31" s="1"/>
      <c r="J31" s="38">
        <f aca="true" t="shared" si="0" ref="J31:J84">IF($B$2=0,C31,D31)</f>
        <v>0.025</v>
      </c>
      <c r="K31" s="38">
        <f aca="true" t="shared" si="1" ref="K31:K84">B31</f>
        <v>0</v>
      </c>
      <c r="L31" s="38">
        <f aca="true" t="shared" si="2" ref="L31:L84">IF($B$3="Stadt",ROUND(K31*$B$4,3),$B$4*K31)</f>
        <v>0</v>
      </c>
      <c r="M31" s="38">
        <f aca="true" t="shared" si="3" ref="M31:M84">K31-L31</f>
        <v>0</v>
      </c>
      <c r="N31" s="38">
        <f aca="true" t="shared" si="4" ref="N31:N84">IF($B$3="Stadt",ROUND(J31*$B$5,3)-$B$7,$B$5*J31)</f>
        <v>0.015</v>
      </c>
      <c r="O31" s="38">
        <f aca="true" t="shared" si="5" ref="O31:O84">J31-N31</f>
        <v>0.010000000000000002</v>
      </c>
    </row>
    <row r="32" spans="1:15" ht="12.75">
      <c r="A32">
        <f aca="true" t="shared" si="6" ref="A32:A84">A31+1</f>
        <v>20</v>
      </c>
      <c r="B32" s="84">
        <v>0</v>
      </c>
      <c r="C32" s="40">
        <v>0.03</v>
      </c>
      <c r="D32" s="38">
        <v>0.025</v>
      </c>
      <c r="F32" s="1"/>
      <c r="J32" s="38">
        <f t="shared" si="0"/>
        <v>0.025</v>
      </c>
      <c r="K32" s="38">
        <f t="shared" si="1"/>
        <v>0</v>
      </c>
      <c r="L32" s="38">
        <f t="shared" si="2"/>
        <v>0</v>
      </c>
      <c r="M32" s="38">
        <f t="shared" si="3"/>
        <v>0</v>
      </c>
      <c r="N32" s="38">
        <f t="shared" si="4"/>
        <v>0.015</v>
      </c>
      <c r="O32" s="38">
        <f t="shared" si="5"/>
        <v>0.010000000000000002</v>
      </c>
    </row>
    <row r="33" spans="1:15" ht="12.75">
      <c r="A33">
        <f t="shared" si="6"/>
        <v>21</v>
      </c>
      <c r="B33" s="84">
        <v>0</v>
      </c>
      <c r="C33" s="40">
        <v>0.03</v>
      </c>
      <c r="D33" s="38">
        <v>0.025</v>
      </c>
      <c r="F33" s="1"/>
      <c r="J33" s="38">
        <f t="shared" si="0"/>
        <v>0.025</v>
      </c>
      <c r="K33" s="38">
        <f t="shared" si="1"/>
        <v>0</v>
      </c>
      <c r="L33" s="38">
        <f t="shared" si="2"/>
        <v>0</v>
      </c>
      <c r="M33" s="38">
        <f t="shared" si="3"/>
        <v>0</v>
      </c>
      <c r="N33" s="38">
        <f t="shared" si="4"/>
        <v>0.015</v>
      </c>
      <c r="O33" s="38">
        <f t="shared" si="5"/>
        <v>0.010000000000000002</v>
      </c>
    </row>
    <row r="34" spans="1:15" ht="12.75">
      <c r="A34">
        <f t="shared" si="6"/>
        <v>22</v>
      </c>
      <c r="B34" s="84">
        <v>0</v>
      </c>
      <c r="C34" s="40">
        <v>0.03</v>
      </c>
      <c r="D34" s="38">
        <v>0.025</v>
      </c>
      <c r="F34" s="1"/>
      <c r="J34" s="38">
        <f t="shared" si="0"/>
        <v>0.025</v>
      </c>
      <c r="K34" s="38">
        <f t="shared" si="1"/>
        <v>0</v>
      </c>
      <c r="L34" s="38">
        <f t="shared" si="2"/>
        <v>0</v>
      </c>
      <c r="M34" s="38">
        <f t="shared" si="3"/>
        <v>0</v>
      </c>
      <c r="N34" s="38">
        <f t="shared" si="4"/>
        <v>0.015</v>
      </c>
      <c r="O34" s="38">
        <f t="shared" si="5"/>
        <v>0.010000000000000002</v>
      </c>
    </row>
    <row r="35" spans="1:15" ht="12.75">
      <c r="A35">
        <f t="shared" si="6"/>
        <v>23</v>
      </c>
      <c r="B35" s="84">
        <v>0</v>
      </c>
      <c r="C35" s="40">
        <v>0.03</v>
      </c>
      <c r="D35" s="38">
        <v>0.025</v>
      </c>
      <c r="F35" s="1"/>
      <c r="J35" s="38">
        <f t="shared" si="0"/>
        <v>0.025</v>
      </c>
      <c r="K35" s="38">
        <f t="shared" si="1"/>
        <v>0</v>
      </c>
      <c r="L35" s="38">
        <f t="shared" si="2"/>
        <v>0</v>
      </c>
      <c r="M35" s="38">
        <f t="shared" si="3"/>
        <v>0</v>
      </c>
      <c r="N35" s="38">
        <f t="shared" si="4"/>
        <v>0.015</v>
      </c>
      <c r="O35" s="38">
        <f t="shared" si="5"/>
        <v>0.010000000000000002</v>
      </c>
    </row>
    <row r="36" spans="1:15" ht="12.75">
      <c r="A36">
        <f t="shared" si="6"/>
        <v>24</v>
      </c>
      <c r="B36" s="84">
        <v>0</v>
      </c>
      <c r="C36" s="40">
        <v>0.03</v>
      </c>
      <c r="D36" s="38">
        <v>0.025</v>
      </c>
      <c r="F36" s="1"/>
      <c r="J36" s="38">
        <f t="shared" si="0"/>
        <v>0.025</v>
      </c>
      <c r="K36" s="38">
        <f t="shared" si="1"/>
        <v>0</v>
      </c>
      <c r="L36" s="38">
        <f t="shared" si="2"/>
        <v>0</v>
      </c>
      <c r="M36" s="38">
        <f t="shared" si="3"/>
        <v>0</v>
      </c>
      <c r="N36" s="38">
        <f t="shared" si="4"/>
        <v>0.015</v>
      </c>
      <c r="O36" s="38">
        <f t="shared" si="5"/>
        <v>0.010000000000000002</v>
      </c>
    </row>
    <row r="37" spans="1:15" ht="12.75">
      <c r="A37">
        <f t="shared" si="6"/>
        <v>25</v>
      </c>
      <c r="B37" s="84">
        <v>0.122</v>
      </c>
      <c r="C37" s="40">
        <v>0.03</v>
      </c>
      <c r="D37" s="38">
        <v>0.025</v>
      </c>
      <c r="F37" s="1"/>
      <c r="J37" s="38">
        <f t="shared" si="0"/>
        <v>0.025</v>
      </c>
      <c r="K37" s="38">
        <f t="shared" si="1"/>
        <v>0.122</v>
      </c>
      <c r="L37" s="38">
        <f t="shared" si="2"/>
        <v>0.073</v>
      </c>
      <c r="M37" s="38">
        <f t="shared" si="3"/>
        <v>0.049</v>
      </c>
      <c r="N37" s="38">
        <f t="shared" si="4"/>
        <v>0.015</v>
      </c>
      <c r="O37" s="38">
        <f t="shared" si="5"/>
        <v>0.010000000000000002</v>
      </c>
    </row>
    <row r="38" spans="1:15" ht="12.75">
      <c r="A38">
        <f t="shared" si="6"/>
        <v>26</v>
      </c>
      <c r="B38" s="84">
        <v>0.122</v>
      </c>
      <c r="C38" s="40">
        <v>0.03</v>
      </c>
      <c r="D38" s="38">
        <v>0.025</v>
      </c>
      <c r="F38" s="1"/>
      <c r="J38" s="38">
        <f t="shared" si="0"/>
        <v>0.025</v>
      </c>
      <c r="K38" s="38">
        <f t="shared" si="1"/>
        <v>0.122</v>
      </c>
      <c r="L38" s="38">
        <f t="shared" si="2"/>
        <v>0.073</v>
      </c>
      <c r="M38" s="38">
        <f t="shared" si="3"/>
        <v>0.049</v>
      </c>
      <c r="N38" s="38">
        <f t="shared" si="4"/>
        <v>0.015</v>
      </c>
      <c r="O38" s="38">
        <f t="shared" si="5"/>
        <v>0.010000000000000002</v>
      </c>
    </row>
    <row r="39" spans="1:15" ht="12.75">
      <c r="A39">
        <f t="shared" si="6"/>
        <v>27</v>
      </c>
      <c r="B39" s="84">
        <v>0.122</v>
      </c>
      <c r="C39" s="40">
        <v>0.03</v>
      </c>
      <c r="D39" s="38">
        <v>0.025</v>
      </c>
      <c r="F39" s="1"/>
      <c r="J39" s="38">
        <f t="shared" si="0"/>
        <v>0.025</v>
      </c>
      <c r="K39" s="38">
        <f t="shared" si="1"/>
        <v>0.122</v>
      </c>
      <c r="L39" s="38">
        <f t="shared" si="2"/>
        <v>0.073</v>
      </c>
      <c r="M39" s="38">
        <f t="shared" si="3"/>
        <v>0.049</v>
      </c>
      <c r="N39" s="38">
        <f t="shared" si="4"/>
        <v>0.015</v>
      </c>
      <c r="O39" s="38">
        <f t="shared" si="5"/>
        <v>0.010000000000000002</v>
      </c>
    </row>
    <row r="40" spans="1:15" ht="12.75">
      <c r="A40">
        <f t="shared" si="6"/>
        <v>28</v>
      </c>
      <c r="B40" s="84">
        <v>0.122</v>
      </c>
      <c r="C40" s="40">
        <v>0.03</v>
      </c>
      <c r="D40" s="38">
        <v>0.025</v>
      </c>
      <c r="F40" s="1"/>
      <c r="J40" s="38">
        <f t="shared" si="0"/>
        <v>0.025</v>
      </c>
      <c r="K40" s="38">
        <f t="shared" si="1"/>
        <v>0.122</v>
      </c>
      <c r="L40" s="38">
        <f t="shared" si="2"/>
        <v>0.073</v>
      </c>
      <c r="M40" s="38">
        <f t="shared" si="3"/>
        <v>0.049</v>
      </c>
      <c r="N40" s="38">
        <f t="shared" si="4"/>
        <v>0.015</v>
      </c>
      <c r="O40" s="38">
        <f t="shared" si="5"/>
        <v>0.010000000000000002</v>
      </c>
    </row>
    <row r="41" spans="1:15" ht="12.75">
      <c r="A41">
        <f t="shared" si="6"/>
        <v>29</v>
      </c>
      <c r="B41" s="84">
        <v>0.122</v>
      </c>
      <c r="C41" s="40">
        <v>0.03</v>
      </c>
      <c r="D41" s="38">
        <v>0.025</v>
      </c>
      <c r="F41" s="1"/>
      <c r="J41" s="38">
        <f t="shared" si="0"/>
        <v>0.025</v>
      </c>
      <c r="K41" s="38">
        <f t="shared" si="1"/>
        <v>0.122</v>
      </c>
      <c r="L41" s="38">
        <f t="shared" si="2"/>
        <v>0.073</v>
      </c>
      <c r="M41" s="38">
        <f t="shared" si="3"/>
        <v>0.049</v>
      </c>
      <c r="N41" s="38">
        <f t="shared" si="4"/>
        <v>0.015</v>
      </c>
      <c r="O41" s="38">
        <f t="shared" si="5"/>
        <v>0.010000000000000002</v>
      </c>
    </row>
    <row r="42" spans="1:15" ht="12.75">
      <c r="A42">
        <f t="shared" si="6"/>
        <v>30</v>
      </c>
      <c r="B42" s="84">
        <v>0.155</v>
      </c>
      <c r="C42" s="40">
        <v>0.03</v>
      </c>
      <c r="D42" s="38">
        <v>0.025</v>
      </c>
      <c r="F42" s="1"/>
      <c r="J42" s="38">
        <f t="shared" si="0"/>
        <v>0.025</v>
      </c>
      <c r="K42" s="38">
        <f t="shared" si="1"/>
        <v>0.155</v>
      </c>
      <c r="L42" s="38">
        <f t="shared" si="2"/>
        <v>0.093</v>
      </c>
      <c r="M42" s="38">
        <f t="shared" si="3"/>
        <v>0.062</v>
      </c>
      <c r="N42" s="38">
        <f t="shared" si="4"/>
        <v>0.015</v>
      </c>
      <c r="O42" s="38">
        <f t="shared" si="5"/>
        <v>0.010000000000000002</v>
      </c>
    </row>
    <row r="43" spans="1:15" ht="12.75">
      <c r="A43">
        <f t="shared" si="6"/>
        <v>31</v>
      </c>
      <c r="B43" s="84">
        <v>0.155</v>
      </c>
      <c r="C43" s="40">
        <v>0.03</v>
      </c>
      <c r="D43" s="38">
        <v>0.025</v>
      </c>
      <c r="F43" s="1"/>
      <c r="J43" s="38">
        <f t="shared" si="0"/>
        <v>0.025</v>
      </c>
      <c r="K43" s="38">
        <f t="shared" si="1"/>
        <v>0.155</v>
      </c>
      <c r="L43" s="38">
        <f t="shared" si="2"/>
        <v>0.093</v>
      </c>
      <c r="M43" s="38">
        <f t="shared" si="3"/>
        <v>0.062</v>
      </c>
      <c r="N43" s="38">
        <f t="shared" si="4"/>
        <v>0.015</v>
      </c>
      <c r="O43" s="38">
        <f t="shared" si="5"/>
        <v>0.010000000000000002</v>
      </c>
    </row>
    <row r="44" spans="1:15" ht="12.75">
      <c r="A44">
        <f t="shared" si="6"/>
        <v>32</v>
      </c>
      <c r="B44" s="84">
        <v>0.155</v>
      </c>
      <c r="C44" s="40">
        <v>0.03</v>
      </c>
      <c r="D44" s="38">
        <v>0.025</v>
      </c>
      <c r="F44" s="1"/>
      <c r="J44" s="38">
        <f t="shared" si="0"/>
        <v>0.025</v>
      </c>
      <c r="K44" s="38">
        <f t="shared" si="1"/>
        <v>0.155</v>
      </c>
      <c r="L44" s="38">
        <f t="shared" si="2"/>
        <v>0.093</v>
      </c>
      <c r="M44" s="38">
        <f t="shared" si="3"/>
        <v>0.062</v>
      </c>
      <c r="N44" s="38">
        <f t="shared" si="4"/>
        <v>0.015</v>
      </c>
      <c r="O44" s="38">
        <f t="shared" si="5"/>
        <v>0.010000000000000002</v>
      </c>
    </row>
    <row r="45" spans="1:15" ht="12.75">
      <c r="A45">
        <f t="shared" si="6"/>
        <v>33</v>
      </c>
      <c r="B45" s="84">
        <v>0.155</v>
      </c>
      <c r="C45" s="40">
        <v>0.03</v>
      </c>
      <c r="D45" s="38">
        <v>0.025</v>
      </c>
      <c r="F45" s="1"/>
      <c r="J45" s="38">
        <f t="shared" si="0"/>
        <v>0.025</v>
      </c>
      <c r="K45" s="38">
        <f t="shared" si="1"/>
        <v>0.155</v>
      </c>
      <c r="L45" s="38">
        <f t="shared" si="2"/>
        <v>0.093</v>
      </c>
      <c r="M45" s="38">
        <f t="shared" si="3"/>
        <v>0.062</v>
      </c>
      <c r="N45" s="38">
        <f t="shared" si="4"/>
        <v>0.015</v>
      </c>
      <c r="O45" s="38">
        <f t="shared" si="5"/>
        <v>0.010000000000000002</v>
      </c>
    </row>
    <row r="46" spans="1:15" ht="12.75">
      <c r="A46">
        <f t="shared" si="6"/>
        <v>34</v>
      </c>
      <c r="B46" s="84">
        <v>0.155</v>
      </c>
      <c r="C46" s="40">
        <v>0.03</v>
      </c>
      <c r="D46" s="38">
        <v>0.025</v>
      </c>
      <c r="F46" s="1"/>
      <c r="J46" s="38">
        <f t="shared" si="0"/>
        <v>0.025</v>
      </c>
      <c r="K46" s="38">
        <f t="shared" si="1"/>
        <v>0.155</v>
      </c>
      <c r="L46" s="38">
        <f t="shared" si="2"/>
        <v>0.093</v>
      </c>
      <c r="M46" s="38">
        <f t="shared" si="3"/>
        <v>0.062</v>
      </c>
      <c r="N46" s="38">
        <f t="shared" si="4"/>
        <v>0.015</v>
      </c>
      <c r="O46" s="38">
        <f t="shared" si="5"/>
        <v>0.010000000000000002</v>
      </c>
    </row>
    <row r="47" spans="1:15" ht="12.75">
      <c r="A47">
        <f t="shared" si="6"/>
        <v>35</v>
      </c>
      <c r="B47" s="84">
        <v>0.188</v>
      </c>
      <c r="C47" s="40">
        <v>0.03</v>
      </c>
      <c r="D47" s="38">
        <v>0.025</v>
      </c>
      <c r="F47" s="1"/>
      <c r="J47" s="38">
        <f t="shared" si="0"/>
        <v>0.025</v>
      </c>
      <c r="K47" s="38">
        <f t="shared" si="1"/>
        <v>0.188</v>
      </c>
      <c r="L47" s="38">
        <f t="shared" si="2"/>
        <v>0.113</v>
      </c>
      <c r="M47" s="38">
        <f t="shared" si="3"/>
        <v>0.075</v>
      </c>
      <c r="N47" s="38">
        <f t="shared" si="4"/>
        <v>0.015</v>
      </c>
      <c r="O47" s="38">
        <f t="shared" si="5"/>
        <v>0.010000000000000002</v>
      </c>
    </row>
    <row r="48" spans="1:15" ht="12.75">
      <c r="A48">
        <f t="shared" si="6"/>
        <v>36</v>
      </c>
      <c r="B48" s="84">
        <v>0.188</v>
      </c>
      <c r="C48" s="40">
        <v>0.03</v>
      </c>
      <c r="D48" s="38">
        <v>0.025</v>
      </c>
      <c r="F48" s="1"/>
      <c r="J48" s="38">
        <f t="shared" si="0"/>
        <v>0.025</v>
      </c>
      <c r="K48" s="38">
        <f t="shared" si="1"/>
        <v>0.188</v>
      </c>
      <c r="L48" s="38">
        <f t="shared" si="2"/>
        <v>0.113</v>
      </c>
      <c r="M48" s="38">
        <f t="shared" si="3"/>
        <v>0.075</v>
      </c>
      <c r="N48" s="38">
        <f t="shared" si="4"/>
        <v>0.015</v>
      </c>
      <c r="O48" s="38">
        <f t="shared" si="5"/>
        <v>0.010000000000000002</v>
      </c>
    </row>
    <row r="49" spans="1:15" ht="12.75">
      <c r="A49">
        <f t="shared" si="6"/>
        <v>37</v>
      </c>
      <c r="B49" s="84">
        <v>0.188</v>
      </c>
      <c r="C49" s="40">
        <v>0.03</v>
      </c>
      <c r="D49" s="38">
        <v>0.025</v>
      </c>
      <c r="F49" s="1"/>
      <c r="J49" s="38">
        <f t="shared" si="0"/>
        <v>0.025</v>
      </c>
      <c r="K49" s="38">
        <f t="shared" si="1"/>
        <v>0.188</v>
      </c>
      <c r="L49" s="38">
        <f t="shared" si="2"/>
        <v>0.113</v>
      </c>
      <c r="M49" s="38">
        <f t="shared" si="3"/>
        <v>0.075</v>
      </c>
      <c r="N49" s="38">
        <f t="shared" si="4"/>
        <v>0.015</v>
      </c>
      <c r="O49" s="38">
        <f t="shared" si="5"/>
        <v>0.010000000000000002</v>
      </c>
    </row>
    <row r="50" spans="1:15" ht="12.75">
      <c r="A50">
        <f t="shared" si="6"/>
        <v>38</v>
      </c>
      <c r="B50" s="84">
        <v>0.188</v>
      </c>
      <c r="C50" s="40">
        <v>0.03</v>
      </c>
      <c r="D50" s="38">
        <v>0.025</v>
      </c>
      <c r="F50" s="1"/>
      <c r="J50" s="38">
        <f t="shared" si="0"/>
        <v>0.025</v>
      </c>
      <c r="K50" s="38">
        <f t="shared" si="1"/>
        <v>0.188</v>
      </c>
      <c r="L50" s="38">
        <f t="shared" si="2"/>
        <v>0.113</v>
      </c>
      <c r="M50" s="38">
        <f t="shared" si="3"/>
        <v>0.075</v>
      </c>
      <c r="N50" s="38">
        <f t="shared" si="4"/>
        <v>0.015</v>
      </c>
      <c r="O50" s="38">
        <f t="shared" si="5"/>
        <v>0.010000000000000002</v>
      </c>
    </row>
    <row r="51" spans="1:15" ht="12.75">
      <c r="A51">
        <f t="shared" si="6"/>
        <v>39</v>
      </c>
      <c r="B51" s="84">
        <v>0.188</v>
      </c>
      <c r="C51" s="40">
        <v>0.03</v>
      </c>
      <c r="D51" s="38">
        <v>0.025</v>
      </c>
      <c r="F51" s="1"/>
      <c r="J51" s="38">
        <f t="shared" si="0"/>
        <v>0.025</v>
      </c>
      <c r="K51" s="38">
        <f t="shared" si="1"/>
        <v>0.188</v>
      </c>
      <c r="L51" s="38">
        <f t="shared" si="2"/>
        <v>0.113</v>
      </c>
      <c r="M51" s="38">
        <f t="shared" si="3"/>
        <v>0.075</v>
      </c>
      <c r="N51" s="38">
        <f t="shared" si="4"/>
        <v>0.015</v>
      </c>
      <c r="O51" s="38">
        <f t="shared" si="5"/>
        <v>0.010000000000000002</v>
      </c>
    </row>
    <row r="52" spans="1:15" ht="12.75">
      <c r="A52">
        <f t="shared" si="6"/>
        <v>40</v>
      </c>
      <c r="B52" s="84">
        <v>0.221</v>
      </c>
      <c r="C52" s="40">
        <v>0.03</v>
      </c>
      <c r="D52" s="38">
        <v>0.025</v>
      </c>
      <c r="F52" s="1"/>
      <c r="J52" s="38">
        <f t="shared" si="0"/>
        <v>0.025</v>
      </c>
      <c r="K52" s="38">
        <f t="shared" si="1"/>
        <v>0.221</v>
      </c>
      <c r="L52" s="38">
        <f t="shared" si="2"/>
        <v>0.133</v>
      </c>
      <c r="M52" s="38">
        <f t="shared" si="3"/>
        <v>0.088</v>
      </c>
      <c r="N52" s="38">
        <f t="shared" si="4"/>
        <v>0.015</v>
      </c>
      <c r="O52" s="38">
        <f t="shared" si="5"/>
        <v>0.010000000000000002</v>
      </c>
    </row>
    <row r="53" spans="1:15" ht="12.75">
      <c r="A53">
        <f t="shared" si="6"/>
        <v>41</v>
      </c>
      <c r="B53" s="84">
        <v>0.221</v>
      </c>
      <c r="C53" s="40">
        <v>0.03</v>
      </c>
      <c r="D53" s="38">
        <v>0.025</v>
      </c>
      <c r="F53" s="1"/>
      <c r="J53" s="38">
        <f t="shared" si="0"/>
        <v>0.025</v>
      </c>
      <c r="K53" s="38">
        <f t="shared" si="1"/>
        <v>0.221</v>
      </c>
      <c r="L53" s="38">
        <f t="shared" si="2"/>
        <v>0.133</v>
      </c>
      <c r="M53" s="38">
        <f t="shared" si="3"/>
        <v>0.088</v>
      </c>
      <c r="N53" s="38">
        <f t="shared" si="4"/>
        <v>0.015</v>
      </c>
      <c r="O53" s="38">
        <f t="shared" si="5"/>
        <v>0.010000000000000002</v>
      </c>
    </row>
    <row r="54" spans="1:15" ht="12.75">
      <c r="A54">
        <f t="shared" si="6"/>
        <v>42</v>
      </c>
      <c r="B54" s="84">
        <v>0.221</v>
      </c>
      <c r="C54" s="40">
        <v>0.03</v>
      </c>
      <c r="D54" s="38">
        <v>0.025</v>
      </c>
      <c r="F54" s="1"/>
      <c r="J54" s="38">
        <f t="shared" si="0"/>
        <v>0.025</v>
      </c>
      <c r="K54" s="38">
        <f t="shared" si="1"/>
        <v>0.221</v>
      </c>
      <c r="L54" s="38">
        <f t="shared" si="2"/>
        <v>0.133</v>
      </c>
      <c r="M54" s="38">
        <f t="shared" si="3"/>
        <v>0.088</v>
      </c>
      <c r="N54" s="38">
        <f t="shared" si="4"/>
        <v>0.015</v>
      </c>
      <c r="O54" s="38">
        <f t="shared" si="5"/>
        <v>0.010000000000000002</v>
      </c>
    </row>
    <row r="55" spans="1:15" ht="12.75">
      <c r="A55">
        <f t="shared" si="6"/>
        <v>43</v>
      </c>
      <c r="B55" s="84">
        <v>0.221</v>
      </c>
      <c r="C55" s="40">
        <v>0.03</v>
      </c>
      <c r="D55" s="38">
        <v>0.025</v>
      </c>
      <c r="F55" s="1"/>
      <c r="J55" s="38">
        <f t="shared" si="0"/>
        <v>0.025</v>
      </c>
      <c r="K55" s="38">
        <f t="shared" si="1"/>
        <v>0.221</v>
      </c>
      <c r="L55" s="38">
        <f t="shared" si="2"/>
        <v>0.133</v>
      </c>
      <c r="M55" s="38">
        <f t="shared" si="3"/>
        <v>0.088</v>
      </c>
      <c r="N55" s="38">
        <f t="shared" si="4"/>
        <v>0.015</v>
      </c>
      <c r="O55" s="38">
        <f t="shared" si="5"/>
        <v>0.010000000000000002</v>
      </c>
    </row>
    <row r="56" spans="1:15" ht="12.75">
      <c r="A56">
        <f t="shared" si="6"/>
        <v>44</v>
      </c>
      <c r="B56" s="84">
        <v>0.221</v>
      </c>
      <c r="C56" s="40">
        <v>0.03</v>
      </c>
      <c r="D56" s="38">
        <v>0.025</v>
      </c>
      <c r="F56" s="1"/>
      <c r="J56" s="38">
        <f t="shared" si="0"/>
        <v>0.025</v>
      </c>
      <c r="K56" s="38">
        <f t="shared" si="1"/>
        <v>0.221</v>
      </c>
      <c r="L56" s="38">
        <f t="shared" si="2"/>
        <v>0.133</v>
      </c>
      <c r="M56" s="38">
        <f t="shared" si="3"/>
        <v>0.088</v>
      </c>
      <c r="N56" s="38">
        <f t="shared" si="4"/>
        <v>0.015</v>
      </c>
      <c r="O56" s="38">
        <f t="shared" si="5"/>
        <v>0.010000000000000002</v>
      </c>
    </row>
    <row r="57" spans="1:15" ht="12.75">
      <c r="A57">
        <f t="shared" si="6"/>
        <v>45</v>
      </c>
      <c r="B57" s="84">
        <v>0.255</v>
      </c>
      <c r="C57" s="40">
        <v>0.03</v>
      </c>
      <c r="D57" s="38">
        <v>0.025</v>
      </c>
      <c r="F57" s="1"/>
      <c r="J57" s="38">
        <f t="shared" si="0"/>
        <v>0.025</v>
      </c>
      <c r="K57" s="38">
        <f t="shared" si="1"/>
        <v>0.255</v>
      </c>
      <c r="L57" s="38">
        <f t="shared" si="2"/>
        <v>0.153</v>
      </c>
      <c r="M57" s="38">
        <f t="shared" si="3"/>
        <v>0.10200000000000001</v>
      </c>
      <c r="N57" s="38">
        <f t="shared" si="4"/>
        <v>0.015</v>
      </c>
      <c r="O57" s="38">
        <f t="shared" si="5"/>
        <v>0.010000000000000002</v>
      </c>
    </row>
    <row r="58" spans="1:15" ht="12.75">
      <c r="A58">
        <f t="shared" si="6"/>
        <v>46</v>
      </c>
      <c r="B58" s="84">
        <v>0.255</v>
      </c>
      <c r="C58" s="40">
        <v>0.03</v>
      </c>
      <c r="D58" s="38">
        <v>0.025</v>
      </c>
      <c r="F58" s="1"/>
      <c r="J58" s="38">
        <f t="shared" si="0"/>
        <v>0.025</v>
      </c>
      <c r="K58" s="38">
        <f t="shared" si="1"/>
        <v>0.255</v>
      </c>
      <c r="L58" s="38">
        <f t="shared" si="2"/>
        <v>0.153</v>
      </c>
      <c r="M58" s="38">
        <f t="shared" si="3"/>
        <v>0.10200000000000001</v>
      </c>
      <c r="N58" s="38">
        <f t="shared" si="4"/>
        <v>0.015</v>
      </c>
      <c r="O58" s="38">
        <f t="shared" si="5"/>
        <v>0.010000000000000002</v>
      </c>
    </row>
    <row r="59" spans="1:15" ht="12.75">
      <c r="A59">
        <f t="shared" si="6"/>
        <v>47</v>
      </c>
      <c r="B59" s="84">
        <v>0.255</v>
      </c>
      <c r="C59" s="40">
        <v>0.03</v>
      </c>
      <c r="D59" s="38">
        <v>0.025</v>
      </c>
      <c r="F59" s="1"/>
      <c r="J59" s="38">
        <f t="shared" si="0"/>
        <v>0.025</v>
      </c>
      <c r="K59" s="38">
        <f t="shared" si="1"/>
        <v>0.255</v>
      </c>
      <c r="L59" s="38">
        <f t="shared" si="2"/>
        <v>0.153</v>
      </c>
      <c r="M59" s="38">
        <f t="shared" si="3"/>
        <v>0.10200000000000001</v>
      </c>
      <c r="N59" s="38">
        <f t="shared" si="4"/>
        <v>0.015</v>
      </c>
      <c r="O59" s="38">
        <f t="shared" si="5"/>
        <v>0.010000000000000002</v>
      </c>
    </row>
    <row r="60" spans="1:15" ht="12.75">
      <c r="A60">
        <f t="shared" si="6"/>
        <v>48</v>
      </c>
      <c r="B60" s="84">
        <v>0.255</v>
      </c>
      <c r="C60" s="40">
        <v>0.03</v>
      </c>
      <c r="D60" s="38">
        <v>0.025</v>
      </c>
      <c r="F60" s="1"/>
      <c r="J60" s="38">
        <f t="shared" si="0"/>
        <v>0.025</v>
      </c>
      <c r="K60" s="38">
        <f t="shared" si="1"/>
        <v>0.255</v>
      </c>
      <c r="L60" s="38">
        <f t="shared" si="2"/>
        <v>0.153</v>
      </c>
      <c r="M60" s="38">
        <f t="shared" si="3"/>
        <v>0.10200000000000001</v>
      </c>
      <c r="N60" s="38">
        <f t="shared" si="4"/>
        <v>0.015</v>
      </c>
      <c r="O60" s="38">
        <f t="shared" si="5"/>
        <v>0.010000000000000002</v>
      </c>
    </row>
    <row r="61" spans="1:15" ht="12.75">
      <c r="A61">
        <f t="shared" si="6"/>
        <v>49</v>
      </c>
      <c r="B61" s="84">
        <v>0.255</v>
      </c>
      <c r="C61" s="40">
        <v>0.03</v>
      </c>
      <c r="D61" s="38">
        <v>0.025</v>
      </c>
      <c r="F61" s="1"/>
      <c r="J61" s="38">
        <f t="shared" si="0"/>
        <v>0.025</v>
      </c>
      <c r="K61" s="38">
        <f t="shared" si="1"/>
        <v>0.255</v>
      </c>
      <c r="L61" s="38">
        <f t="shared" si="2"/>
        <v>0.153</v>
      </c>
      <c r="M61" s="38">
        <f t="shared" si="3"/>
        <v>0.10200000000000001</v>
      </c>
      <c r="N61" s="38">
        <f t="shared" si="4"/>
        <v>0.015</v>
      </c>
      <c r="O61" s="38">
        <f t="shared" si="5"/>
        <v>0.010000000000000002</v>
      </c>
    </row>
    <row r="62" spans="1:15" ht="12.75">
      <c r="A62">
        <f t="shared" si="6"/>
        <v>50</v>
      </c>
      <c r="B62" s="84">
        <v>0.277</v>
      </c>
      <c r="C62" s="40">
        <v>0.03</v>
      </c>
      <c r="D62" s="38">
        <v>0.025</v>
      </c>
      <c r="F62" s="1"/>
      <c r="J62" s="38">
        <f t="shared" si="0"/>
        <v>0.025</v>
      </c>
      <c r="K62" s="38">
        <f t="shared" si="1"/>
        <v>0.277</v>
      </c>
      <c r="L62" s="38">
        <f t="shared" si="2"/>
        <v>0.166</v>
      </c>
      <c r="M62" s="38">
        <f t="shared" si="3"/>
        <v>0.11100000000000002</v>
      </c>
      <c r="N62" s="38">
        <f t="shared" si="4"/>
        <v>0.015</v>
      </c>
      <c r="O62" s="38">
        <f t="shared" si="5"/>
        <v>0.010000000000000002</v>
      </c>
    </row>
    <row r="63" spans="1:15" ht="12.75">
      <c r="A63">
        <f t="shared" si="6"/>
        <v>51</v>
      </c>
      <c r="B63" s="84">
        <v>0.277</v>
      </c>
      <c r="C63" s="40">
        <v>0.03</v>
      </c>
      <c r="D63" s="38">
        <v>0.025</v>
      </c>
      <c r="F63" s="1"/>
      <c r="J63" s="38">
        <f t="shared" si="0"/>
        <v>0.025</v>
      </c>
      <c r="K63" s="38">
        <f t="shared" si="1"/>
        <v>0.277</v>
      </c>
      <c r="L63" s="38">
        <f t="shared" si="2"/>
        <v>0.166</v>
      </c>
      <c r="M63" s="38">
        <f t="shared" si="3"/>
        <v>0.11100000000000002</v>
      </c>
      <c r="N63" s="38">
        <f t="shared" si="4"/>
        <v>0.015</v>
      </c>
      <c r="O63" s="38">
        <f t="shared" si="5"/>
        <v>0.010000000000000002</v>
      </c>
    </row>
    <row r="64" spans="1:15" ht="12.75">
      <c r="A64">
        <f t="shared" si="6"/>
        <v>52</v>
      </c>
      <c r="B64" s="84">
        <v>0.277</v>
      </c>
      <c r="C64" s="40">
        <v>0.03</v>
      </c>
      <c r="D64" s="38">
        <v>0.025</v>
      </c>
      <c r="F64" s="1"/>
      <c r="J64" s="38">
        <f t="shared" si="0"/>
        <v>0.025</v>
      </c>
      <c r="K64" s="38">
        <f t="shared" si="1"/>
        <v>0.277</v>
      </c>
      <c r="L64" s="38">
        <f t="shared" si="2"/>
        <v>0.166</v>
      </c>
      <c r="M64" s="38">
        <f t="shared" si="3"/>
        <v>0.11100000000000002</v>
      </c>
      <c r="N64" s="38">
        <f t="shared" si="4"/>
        <v>0.015</v>
      </c>
      <c r="O64" s="38">
        <f t="shared" si="5"/>
        <v>0.010000000000000002</v>
      </c>
    </row>
    <row r="65" spans="1:15" ht="12.75">
      <c r="A65">
        <f t="shared" si="6"/>
        <v>53</v>
      </c>
      <c r="B65" s="84">
        <v>0.277</v>
      </c>
      <c r="C65" s="40">
        <v>0.03</v>
      </c>
      <c r="D65" s="38">
        <v>0.025</v>
      </c>
      <c r="F65" s="1"/>
      <c r="J65" s="38">
        <f t="shared" si="0"/>
        <v>0.025</v>
      </c>
      <c r="K65" s="38">
        <f t="shared" si="1"/>
        <v>0.277</v>
      </c>
      <c r="L65" s="38">
        <f t="shared" si="2"/>
        <v>0.166</v>
      </c>
      <c r="M65" s="38">
        <f t="shared" si="3"/>
        <v>0.11100000000000002</v>
      </c>
      <c r="N65" s="38">
        <f t="shared" si="4"/>
        <v>0.015</v>
      </c>
      <c r="O65" s="38">
        <f t="shared" si="5"/>
        <v>0.010000000000000002</v>
      </c>
    </row>
    <row r="66" spans="1:15" ht="12.75">
      <c r="A66">
        <f t="shared" si="6"/>
        <v>54</v>
      </c>
      <c r="B66" s="84">
        <v>0.277</v>
      </c>
      <c r="C66" s="40">
        <v>0.03</v>
      </c>
      <c r="D66" s="38">
        <v>0.025</v>
      </c>
      <c r="F66" s="1"/>
      <c r="J66" s="38">
        <f t="shared" si="0"/>
        <v>0.025</v>
      </c>
      <c r="K66" s="38">
        <f t="shared" si="1"/>
        <v>0.277</v>
      </c>
      <c r="L66" s="38">
        <f t="shared" si="2"/>
        <v>0.166</v>
      </c>
      <c r="M66" s="38">
        <f t="shared" si="3"/>
        <v>0.11100000000000002</v>
      </c>
      <c r="N66" s="38">
        <f t="shared" si="4"/>
        <v>0.015</v>
      </c>
      <c r="O66" s="38">
        <f t="shared" si="5"/>
        <v>0.010000000000000002</v>
      </c>
    </row>
    <row r="67" spans="1:15" ht="12.75">
      <c r="A67">
        <f t="shared" si="6"/>
        <v>55</v>
      </c>
      <c r="B67" s="84">
        <v>0.299</v>
      </c>
      <c r="C67" s="40">
        <v>0.03</v>
      </c>
      <c r="D67" s="38">
        <v>0.025</v>
      </c>
      <c r="F67" s="1"/>
      <c r="J67" s="38">
        <f t="shared" si="0"/>
        <v>0.025</v>
      </c>
      <c r="K67" s="38">
        <f t="shared" si="1"/>
        <v>0.299</v>
      </c>
      <c r="L67" s="38">
        <f t="shared" si="2"/>
        <v>0.179</v>
      </c>
      <c r="M67" s="38">
        <f t="shared" si="3"/>
        <v>0.12</v>
      </c>
      <c r="N67" s="38">
        <f t="shared" si="4"/>
        <v>0.015</v>
      </c>
      <c r="O67" s="38">
        <f t="shared" si="5"/>
        <v>0.010000000000000002</v>
      </c>
    </row>
    <row r="68" spans="1:15" ht="12.75">
      <c r="A68">
        <f>A67+1</f>
        <v>56</v>
      </c>
      <c r="B68" s="84">
        <v>0.299</v>
      </c>
      <c r="C68" s="40">
        <v>0.03</v>
      </c>
      <c r="D68" s="38">
        <v>0.025</v>
      </c>
      <c r="F68" s="1"/>
      <c r="J68" s="38">
        <f t="shared" si="0"/>
        <v>0.025</v>
      </c>
      <c r="K68" s="38">
        <f t="shared" si="1"/>
        <v>0.299</v>
      </c>
      <c r="L68" s="38">
        <f t="shared" si="2"/>
        <v>0.179</v>
      </c>
      <c r="M68" s="38">
        <f t="shared" si="3"/>
        <v>0.12</v>
      </c>
      <c r="N68" s="38">
        <f t="shared" si="4"/>
        <v>0.015</v>
      </c>
      <c r="O68" s="38">
        <f t="shared" si="5"/>
        <v>0.010000000000000002</v>
      </c>
    </row>
    <row r="69" spans="1:15" ht="12.75">
      <c r="A69">
        <f t="shared" si="6"/>
        <v>57</v>
      </c>
      <c r="B69" s="84">
        <v>0.299</v>
      </c>
      <c r="C69" s="40">
        <v>0.03</v>
      </c>
      <c r="D69" s="38">
        <v>0.025</v>
      </c>
      <c r="F69" s="1"/>
      <c r="J69" s="38">
        <f t="shared" si="0"/>
        <v>0.025</v>
      </c>
      <c r="K69" s="38">
        <f t="shared" si="1"/>
        <v>0.299</v>
      </c>
      <c r="L69" s="38">
        <f t="shared" si="2"/>
        <v>0.179</v>
      </c>
      <c r="M69" s="38">
        <f t="shared" si="3"/>
        <v>0.12</v>
      </c>
      <c r="N69" s="38">
        <f t="shared" si="4"/>
        <v>0.015</v>
      </c>
      <c r="O69" s="38">
        <f t="shared" si="5"/>
        <v>0.010000000000000002</v>
      </c>
    </row>
    <row r="70" spans="1:15" ht="12.75">
      <c r="A70">
        <f t="shared" si="6"/>
        <v>58</v>
      </c>
      <c r="B70" s="84">
        <v>0.299</v>
      </c>
      <c r="C70" s="40">
        <v>0.03</v>
      </c>
      <c r="D70" s="38">
        <v>0.025</v>
      </c>
      <c r="F70" s="1"/>
      <c r="J70" s="38">
        <f t="shared" si="0"/>
        <v>0.025</v>
      </c>
      <c r="K70" s="38">
        <f t="shared" si="1"/>
        <v>0.299</v>
      </c>
      <c r="L70" s="38">
        <f t="shared" si="2"/>
        <v>0.179</v>
      </c>
      <c r="M70" s="38">
        <f t="shared" si="3"/>
        <v>0.12</v>
      </c>
      <c r="N70" s="38">
        <f t="shared" si="4"/>
        <v>0.015</v>
      </c>
      <c r="O70" s="38">
        <f t="shared" si="5"/>
        <v>0.010000000000000002</v>
      </c>
    </row>
    <row r="71" spans="1:15" ht="12.75">
      <c r="A71">
        <f t="shared" si="6"/>
        <v>59</v>
      </c>
      <c r="B71" s="84">
        <v>0.299</v>
      </c>
      <c r="C71" s="40">
        <v>0.03</v>
      </c>
      <c r="D71" s="38">
        <v>0.025</v>
      </c>
      <c r="F71" s="1"/>
      <c r="J71" s="38">
        <f t="shared" si="0"/>
        <v>0.025</v>
      </c>
      <c r="K71" s="38">
        <f t="shared" si="1"/>
        <v>0.299</v>
      </c>
      <c r="L71" s="38">
        <f t="shared" si="2"/>
        <v>0.179</v>
      </c>
      <c r="M71" s="38">
        <f t="shared" si="3"/>
        <v>0.12</v>
      </c>
      <c r="N71" s="38">
        <f t="shared" si="4"/>
        <v>0.015</v>
      </c>
      <c r="O71" s="38">
        <f t="shared" si="5"/>
        <v>0.010000000000000002</v>
      </c>
    </row>
    <row r="72" spans="1:15" ht="12.75">
      <c r="A72">
        <f t="shared" si="6"/>
        <v>60</v>
      </c>
      <c r="B72" s="84">
        <v>0.299</v>
      </c>
      <c r="C72" s="40">
        <v>0.03</v>
      </c>
      <c r="D72" s="38">
        <v>0.025</v>
      </c>
      <c r="F72" s="1"/>
      <c r="J72" s="38">
        <f t="shared" si="0"/>
        <v>0.025</v>
      </c>
      <c r="K72" s="38">
        <f t="shared" si="1"/>
        <v>0.299</v>
      </c>
      <c r="L72" s="38">
        <f t="shared" si="2"/>
        <v>0.179</v>
      </c>
      <c r="M72" s="38">
        <f t="shared" si="3"/>
        <v>0.12</v>
      </c>
      <c r="N72" s="38">
        <f t="shared" si="4"/>
        <v>0.015</v>
      </c>
      <c r="O72" s="38">
        <f t="shared" si="5"/>
        <v>0.010000000000000002</v>
      </c>
    </row>
    <row r="73" spans="1:15" ht="12.75">
      <c r="A73">
        <f t="shared" si="6"/>
        <v>61</v>
      </c>
      <c r="B73" s="84">
        <v>0.299</v>
      </c>
      <c r="C73" s="40">
        <v>0.03</v>
      </c>
      <c r="D73" s="38">
        <v>0.025</v>
      </c>
      <c r="F73" s="1"/>
      <c r="J73" s="38">
        <f t="shared" si="0"/>
        <v>0.025</v>
      </c>
      <c r="K73" s="38">
        <f t="shared" si="1"/>
        <v>0.299</v>
      </c>
      <c r="L73" s="38">
        <f t="shared" si="2"/>
        <v>0.179</v>
      </c>
      <c r="M73" s="38">
        <f t="shared" si="3"/>
        <v>0.12</v>
      </c>
      <c r="N73" s="38">
        <f t="shared" si="4"/>
        <v>0.015</v>
      </c>
      <c r="O73" s="38">
        <f t="shared" si="5"/>
        <v>0.010000000000000002</v>
      </c>
    </row>
    <row r="74" spans="1:15" ht="12.75">
      <c r="A74">
        <f>A73+1</f>
        <v>62</v>
      </c>
      <c r="B74" s="84">
        <v>0.299</v>
      </c>
      <c r="C74" s="40">
        <v>0.03</v>
      </c>
      <c r="D74" s="38">
        <v>0.025</v>
      </c>
      <c r="F74" s="1"/>
      <c r="J74" s="38">
        <f t="shared" si="0"/>
        <v>0.025</v>
      </c>
      <c r="K74" s="38">
        <f t="shared" si="1"/>
        <v>0.299</v>
      </c>
      <c r="L74" s="38">
        <f t="shared" si="2"/>
        <v>0.179</v>
      </c>
      <c r="M74" s="38">
        <f t="shared" si="3"/>
        <v>0.12</v>
      </c>
      <c r="N74" s="38">
        <f t="shared" si="4"/>
        <v>0.015</v>
      </c>
      <c r="O74" s="38">
        <f t="shared" si="5"/>
        <v>0.010000000000000002</v>
      </c>
    </row>
    <row r="75" spans="1:15" ht="12.75">
      <c r="A75">
        <f t="shared" si="6"/>
        <v>63</v>
      </c>
      <c r="B75" s="84">
        <v>0.299</v>
      </c>
      <c r="C75" s="40">
        <v>0.03</v>
      </c>
      <c r="D75" s="38">
        <v>0.025</v>
      </c>
      <c r="F75" s="1"/>
      <c r="J75" s="38">
        <f t="shared" si="0"/>
        <v>0.025</v>
      </c>
      <c r="K75" s="38">
        <f t="shared" si="1"/>
        <v>0.299</v>
      </c>
      <c r="L75" s="38">
        <f t="shared" si="2"/>
        <v>0.179</v>
      </c>
      <c r="M75" s="38">
        <f t="shared" si="3"/>
        <v>0.12</v>
      </c>
      <c r="N75" s="38">
        <f t="shared" si="4"/>
        <v>0.015</v>
      </c>
      <c r="O75" s="38">
        <f t="shared" si="5"/>
        <v>0.010000000000000002</v>
      </c>
    </row>
    <row r="76" spans="1:15" ht="12.75">
      <c r="A76">
        <f t="shared" si="6"/>
        <v>64</v>
      </c>
      <c r="B76" s="84">
        <v>0.299</v>
      </c>
      <c r="C76" s="40">
        <v>0.03</v>
      </c>
      <c r="D76" s="38">
        <v>0.025</v>
      </c>
      <c r="F76" s="1"/>
      <c r="J76" s="38">
        <f t="shared" si="0"/>
        <v>0.025</v>
      </c>
      <c r="K76" s="38">
        <f t="shared" si="1"/>
        <v>0.299</v>
      </c>
      <c r="L76" s="38">
        <f t="shared" si="2"/>
        <v>0.179</v>
      </c>
      <c r="M76" s="38">
        <f t="shared" si="3"/>
        <v>0.12</v>
      </c>
      <c r="N76" s="38">
        <f t="shared" si="4"/>
        <v>0.015</v>
      </c>
      <c r="O76" s="38">
        <f t="shared" si="5"/>
        <v>0.010000000000000002</v>
      </c>
    </row>
    <row r="77" spans="1:15" ht="12.75">
      <c r="A77">
        <f t="shared" si="6"/>
        <v>65</v>
      </c>
      <c r="B77" s="84">
        <v>0.299</v>
      </c>
      <c r="C77" s="40">
        <v>0.03</v>
      </c>
      <c r="D77" s="38">
        <v>0.025</v>
      </c>
      <c r="F77" s="1"/>
      <c r="J77" s="38">
        <f t="shared" si="0"/>
        <v>0.025</v>
      </c>
      <c r="K77" s="38">
        <f t="shared" si="1"/>
        <v>0.299</v>
      </c>
      <c r="L77" s="38">
        <f t="shared" si="2"/>
        <v>0.179</v>
      </c>
      <c r="M77" s="38">
        <f t="shared" si="3"/>
        <v>0.12</v>
      </c>
      <c r="N77" s="38">
        <f t="shared" si="4"/>
        <v>0.015</v>
      </c>
      <c r="O77" s="38">
        <f t="shared" si="5"/>
        <v>0.010000000000000002</v>
      </c>
    </row>
    <row r="78" spans="1:15" ht="12.75">
      <c r="A78">
        <f t="shared" si="6"/>
        <v>66</v>
      </c>
      <c r="B78" s="84">
        <v>0</v>
      </c>
      <c r="C78" s="40">
        <v>0.03</v>
      </c>
      <c r="D78" s="38">
        <v>0.025</v>
      </c>
      <c r="F78" s="1"/>
      <c r="J78" s="38">
        <f t="shared" si="0"/>
        <v>0.025</v>
      </c>
      <c r="K78" s="38">
        <f t="shared" si="1"/>
        <v>0</v>
      </c>
      <c r="L78" s="38">
        <f t="shared" si="2"/>
        <v>0</v>
      </c>
      <c r="M78" s="38">
        <f t="shared" si="3"/>
        <v>0</v>
      </c>
      <c r="N78" s="38">
        <f t="shared" si="4"/>
        <v>0.015</v>
      </c>
      <c r="O78" s="38">
        <f t="shared" si="5"/>
        <v>0.010000000000000002</v>
      </c>
    </row>
    <row r="79" spans="1:15" ht="12.75">
      <c r="A79">
        <f t="shared" si="6"/>
        <v>67</v>
      </c>
      <c r="B79" s="84">
        <v>0</v>
      </c>
      <c r="C79" s="40">
        <v>0.03</v>
      </c>
      <c r="D79" s="38">
        <v>0.025</v>
      </c>
      <c r="F79" s="1"/>
      <c r="J79" s="38">
        <f t="shared" si="0"/>
        <v>0.025</v>
      </c>
      <c r="K79" s="38">
        <f t="shared" si="1"/>
        <v>0</v>
      </c>
      <c r="L79" s="38">
        <f t="shared" si="2"/>
        <v>0</v>
      </c>
      <c r="M79" s="38">
        <f t="shared" si="3"/>
        <v>0</v>
      </c>
      <c r="N79" s="38">
        <f t="shared" si="4"/>
        <v>0.015</v>
      </c>
      <c r="O79" s="38">
        <f t="shared" si="5"/>
        <v>0.010000000000000002</v>
      </c>
    </row>
    <row r="80" spans="1:15" ht="12.75">
      <c r="A80">
        <f t="shared" si="6"/>
        <v>68</v>
      </c>
      <c r="B80" s="84">
        <v>0</v>
      </c>
      <c r="C80" s="40">
        <v>0.03</v>
      </c>
      <c r="D80" s="38">
        <v>0.025</v>
      </c>
      <c r="F80" s="1"/>
      <c r="J80" s="38">
        <f t="shared" si="0"/>
        <v>0.025</v>
      </c>
      <c r="K80" s="38">
        <f t="shared" si="1"/>
        <v>0</v>
      </c>
      <c r="L80" s="38">
        <f t="shared" si="2"/>
        <v>0</v>
      </c>
      <c r="M80" s="38">
        <f t="shared" si="3"/>
        <v>0</v>
      </c>
      <c r="N80" s="38">
        <f t="shared" si="4"/>
        <v>0.015</v>
      </c>
      <c r="O80" s="38">
        <f t="shared" si="5"/>
        <v>0.010000000000000002</v>
      </c>
    </row>
    <row r="81" spans="1:15" ht="12.75">
      <c r="A81">
        <f t="shared" si="6"/>
        <v>69</v>
      </c>
      <c r="B81" s="84">
        <v>0</v>
      </c>
      <c r="C81" s="40">
        <v>0.03</v>
      </c>
      <c r="D81" s="38">
        <v>0.025</v>
      </c>
      <c r="F81" s="1"/>
      <c r="J81" s="38">
        <f t="shared" si="0"/>
        <v>0.025</v>
      </c>
      <c r="K81" s="38">
        <f t="shared" si="1"/>
        <v>0</v>
      </c>
      <c r="L81" s="38">
        <f t="shared" si="2"/>
        <v>0</v>
      </c>
      <c r="M81" s="38">
        <f t="shared" si="3"/>
        <v>0</v>
      </c>
      <c r="N81" s="38">
        <f t="shared" si="4"/>
        <v>0.015</v>
      </c>
      <c r="O81" s="38">
        <f t="shared" si="5"/>
        <v>0.010000000000000002</v>
      </c>
    </row>
    <row r="82" spans="1:15" ht="12.75">
      <c r="A82">
        <f t="shared" si="6"/>
        <v>70</v>
      </c>
      <c r="B82" s="84">
        <v>0</v>
      </c>
      <c r="C82" s="40">
        <v>0.03</v>
      </c>
      <c r="D82" s="38">
        <v>0.025</v>
      </c>
      <c r="F82" s="1"/>
      <c r="J82" s="38">
        <f t="shared" si="0"/>
        <v>0.025</v>
      </c>
      <c r="K82" s="38">
        <f t="shared" si="1"/>
        <v>0</v>
      </c>
      <c r="L82" s="38">
        <f t="shared" si="2"/>
        <v>0</v>
      </c>
      <c r="M82" s="38">
        <f t="shared" si="3"/>
        <v>0</v>
      </c>
      <c r="N82" s="38">
        <f t="shared" si="4"/>
        <v>0.015</v>
      </c>
      <c r="O82" s="38">
        <f t="shared" si="5"/>
        <v>0.010000000000000002</v>
      </c>
    </row>
    <row r="83" spans="1:15" ht="12.75">
      <c r="A83">
        <f t="shared" si="6"/>
        <v>71</v>
      </c>
      <c r="B83" s="84">
        <v>0</v>
      </c>
      <c r="C83" s="40">
        <v>0.03</v>
      </c>
      <c r="D83" s="38">
        <v>0.025</v>
      </c>
      <c r="F83" s="1"/>
      <c r="J83" s="38">
        <f t="shared" si="0"/>
        <v>0.025</v>
      </c>
      <c r="K83" s="38">
        <f t="shared" si="1"/>
        <v>0</v>
      </c>
      <c r="L83" s="38">
        <f t="shared" si="2"/>
        <v>0</v>
      </c>
      <c r="M83" s="38">
        <f t="shared" si="3"/>
        <v>0</v>
      </c>
      <c r="N83" s="38">
        <f t="shared" si="4"/>
        <v>0.015</v>
      </c>
      <c r="O83" s="38">
        <f t="shared" si="5"/>
        <v>0.010000000000000002</v>
      </c>
    </row>
    <row r="84" spans="1:15" ht="12.75">
      <c r="A84">
        <f t="shared" si="6"/>
        <v>72</v>
      </c>
      <c r="B84" s="84">
        <v>0</v>
      </c>
      <c r="C84" s="40">
        <v>0.03</v>
      </c>
      <c r="D84" s="38">
        <v>0.025</v>
      </c>
      <c r="F84" s="1"/>
      <c r="J84" s="38">
        <f t="shared" si="0"/>
        <v>0.025</v>
      </c>
      <c r="K84" s="38">
        <f t="shared" si="1"/>
        <v>0</v>
      </c>
      <c r="L84" s="38">
        <f t="shared" si="2"/>
        <v>0</v>
      </c>
      <c r="M84" s="38">
        <f t="shared" si="3"/>
        <v>0</v>
      </c>
      <c r="N84" s="38">
        <f t="shared" si="4"/>
        <v>0.015</v>
      </c>
      <c r="O84" s="38">
        <f t="shared" si="5"/>
        <v>0.010000000000000002</v>
      </c>
    </row>
  </sheetData>
  <sheetProtection sheet="1" selectLockedCells="1" selectUn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Ch. Furrer</dc:creator>
  <cp:keywords/>
  <dc:description/>
  <cp:lastModifiedBy>Bozzolo Nadine (PKZH)</cp:lastModifiedBy>
  <cp:lastPrinted>2020-11-05T10:34:32Z</cp:lastPrinted>
  <dcterms:created xsi:type="dcterms:W3CDTF">2004-11-02T13:00:14Z</dcterms:created>
  <dcterms:modified xsi:type="dcterms:W3CDTF">2021-11-09T10:11:53Z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