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0" yWindow="0" windowWidth="28110" windowHeight="11385" activeTab="0"/>
  </bookViews>
  <sheets>
    <sheet name="Berechnung" sheetId="1" r:id="rId1"/>
    <sheet name="Faktoren" sheetId="2" r:id="rId2"/>
  </sheets>
  <definedNames>
    <definedName name="_xlnm.Print_Titles" localSheetId="0">'Berechnung'!$22:$23</definedName>
  </definedNames>
  <calcPr fullCalcOnLoad="1"/>
</workbook>
</file>

<file path=xl/sharedStrings.xml><?xml version="1.0" encoding="utf-8"?>
<sst xmlns="http://schemas.openxmlformats.org/spreadsheetml/2006/main" count="66" uniqueCount="59">
  <si>
    <t>Alter</t>
  </si>
  <si>
    <t>AN</t>
  </si>
  <si>
    <t>AG</t>
  </si>
  <si>
    <t>Name</t>
  </si>
  <si>
    <t>Vorname</t>
  </si>
  <si>
    <t>Jahreslohn</t>
  </si>
  <si>
    <t>B'grad</t>
  </si>
  <si>
    <t>Total AN</t>
  </si>
  <si>
    <t>Total AG</t>
  </si>
  <si>
    <t>koord.</t>
  </si>
  <si>
    <t>Lohn</t>
  </si>
  <si>
    <t>G'Jahr</t>
  </si>
  <si>
    <t>Spar</t>
  </si>
  <si>
    <t xml:space="preserve">AN </t>
  </si>
  <si>
    <t>Risiko</t>
  </si>
  <si>
    <t>MeB</t>
  </si>
  <si>
    <t>AHV-Nummer</t>
  </si>
  <si>
    <t>Geburts-</t>
  </si>
  <si>
    <t>datum</t>
  </si>
  <si>
    <t>Faktura</t>
  </si>
  <si>
    <t>(SV-Nummer)</t>
  </si>
  <si>
    <t>Arbeitgeber:</t>
  </si>
  <si>
    <t>Anteil-Arbeitgeber Sparbeiträge:</t>
  </si>
  <si>
    <t>Anteil-Arbeitgeber Risikobeiträge:</t>
  </si>
  <si>
    <t>Auswahl Berechnungsgrundlage:</t>
  </si>
  <si>
    <t>Aufteilung Sparbeitrag</t>
  </si>
  <si>
    <t>Aufteilung Risikobeitrag</t>
  </si>
  <si>
    <t>Berechnungsart</t>
  </si>
  <si>
    <t>Risikobeitrag 2015</t>
  </si>
  <si>
    <t>Berechnungsgrundlage</t>
  </si>
  <si>
    <t>Massgebende Rsikobeiträge</t>
  </si>
  <si>
    <t>Stichtag-Jahr</t>
  </si>
  <si>
    <t>Massgebende Sparbeiträge</t>
  </si>
  <si>
    <t>Sparbeiträge AN</t>
  </si>
  <si>
    <t>Sparbeiträge AG</t>
  </si>
  <si>
    <t>Risikobeiträge AG</t>
  </si>
  <si>
    <t>-&gt; Falls J (="Ja") wird bei Personen mit B'Grad &lt; 30% und Lohn &lt;= 75% vom Koordinationsabzug der koordinierte Lohn auf auf 0 gesetzt.</t>
  </si>
  <si>
    <t>Versicherungspflicht prüfen:</t>
  </si>
  <si>
    <t>Koordinationsabzug:</t>
  </si>
  <si>
    <t>Kostenverteilung</t>
  </si>
  <si>
    <t>Zusätzlicher AG-Anteil risikobeitrag</t>
  </si>
  <si>
    <t>Stadt, dann wird auf 3 Kommastellen gerundet (Eingabemöglichkeit AU oder Stadt)</t>
  </si>
  <si>
    <t xml:space="preserve">Verwaltungskosten </t>
  </si>
  <si>
    <t>Verw.</t>
  </si>
  <si>
    <t>Kosten</t>
  </si>
  <si>
    <t>Max. AHV-Rente</t>
  </si>
  <si>
    <t xml:space="preserve"> </t>
  </si>
  <si>
    <t>Risikobeiträge AN</t>
  </si>
  <si>
    <t>N</t>
  </si>
  <si>
    <t>Risikobeitrag 2020</t>
  </si>
  <si>
    <t>Stadt</t>
  </si>
  <si>
    <t>Berechnungsjahr (20xx):</t>
  </si>
  <si>
    <t>756.1234.5678.90</t>
  </si>
  <si>
    <t>Muster-Zürcher</t>
  </si>
  <si>
    <t>Beispiel</t>
  </si>
  <si>
    <t xml:space="preserve">Stadt </t>
  </si>
  <si>
    <t>PKZH-Grundlagen 2024</t>
  </si>
  <si>
    <t>Beitragsberechnung Arbeitgeber Stadt gemäss Grundlagen 2024</t>
  </si>
  <si>
    <t>AGS 2024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</si>
</sst>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  <numFmt numFmtId="171" formatCode="[$-807]d/\ mmmm\ yyyy;@"/>
    <numFmt numFmtId="172" formatCode="[$-807]dddd\,\ d\.\ mmmm\ yyyy"/>
    <numFmt numFmtId="173" formatCode="0.00000%"/>
    <numFmt numFmtId="174" formatCode="0.000"/>
    <numFmt numFmtId="175" formatCode="0.000%"/>
    <numFmt numFmtId="176" formatCode="0.0000%"/>
    <numFmt numFmtId="177" formatCode="dd\.mm\.yyyy"/>
    <numFmt numFmtId="178" formatCode="mmm\ yyyy"/>
    <numFmt numFmtId="179" formatCode="#,##0.0"/>
    <numFmt numFmtId="180" formatCode="0.0000000000000000%"/>
    <numFmt numFmtId="181" formatCode="0.00000000000000000%"/>
  </numFmts>
  <fonts count="50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i/>
      <sz val="10"/>
      <name val="Arial"/>
      <family val="2"/>
    </font>
    <font>
      <b/>
      <sz val="15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Arial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9"/>
      <color indexed="10"/>
      <name val="Verdana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Arial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9" fontId="0" fillId="0" borderId="0" xfId="5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10" borderId="0" xfId="0" applyFont="1" applyFill="1" applyAlignment="1">
      <alignment horizontal="right"/>
    </xf>
    <xf numFmtId="0" fontId="2" fillId="1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9" fontId="0" fillId="0" borderId="0" xfId="0" applyNumberFormat="1" applyAlignment="1">
      <alignment/>
    </xf>
    <xf numFmtId="0" fontId="7" fillId="10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34" borderId="0" xfId="0" applyFont="1" applyFill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>
      <alignment/>
    </xf>
    <xf numFmtId="0" fontId="5" fillId="34" borderId="0" xfId="0" applyFont="1" applyFill="1" applyAlignment="1" applyProtection="1">
      <alignment/>
      <protection/>
    </xf>
    <xf numFmtId="14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174" fontId="5" fillId="34" borderId="0" xfId="0" applyNumberFormat="1" applyFont="1" applyFill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 quotePrefix="1">
      <alignment vertical="center"/>
      <protection/>
    </xf>
    <xf numFmtId="0" fontId="0" fillId="0" borderId="0" xfId="0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10" fontId="5" fillId="34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34" borderId="0" xfId="48" applyFill="1" applyAlignment="1" applyProtection="1">
      <alignment/>
      <protection/>
    </xf>
    <xf numFmtId="3" fontId="5" fillId="9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9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/>
    </xf>
    <xf numFmtId="170" fontId="0" fillId="0" borderId="0" xfId="51" applyNumberFormat="1" applyFont="1" applyAlignment="1">
      <alignment/>
    </xf>
    <xf numFmtId="0" fontId="2" fillId="35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51" applyNumberFormat="1" applyFont="1" applyAlignment="1">
      <alignment/>
    </xf>
    <xf numFmtId="10" fontId="5" fillId="7" borderId="0" xfId="51" applyNumberFormat="1" applyFont="1" applyFill="1" applyAlignment="1" applyProtection="1">
      <alignment vertical="center"/>
      <protection locked="0"/>
    </xf>
    <xf numFmtId="10" fontId="5" fillId="7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14" fontId="5" fillId="0" borderId="0" xfId="0" applyNumberFormat="1" applyFont="1" applyFill="1" applyBorder="1" applyAlignment="1" applyProtection="1">
      <alignment horizontal="left" vertical="top"/>
      <protection locked="0"/>
    </xf>
    <xf numFmtId="10" fontId="5" fillId="34" borderId="0" xfId="51" applyNumberFormat="1" applyFont="1" applyFill="1" applyAlignment="1" applyProtection="1">
      <alignment/>
      <protection locked="0"/>
    </xf>
    <xf numFmtId="10" fontId="5" fillId="34" borderId="16" xfId="51" applyNumberFormat="1" applyFont="1" applyFill="1" applyBorder="1" applyAlignment="1" applyProtection="1">
      <alignment/>
      <protection/>
    </xf>
    <xf numFmtId="10" fontId="5" fillId="34" borderId="0" xfId="51" applyNumberFormat="1" applyFont="1" applyFill="1" applyAlignment="1" applyProtection="1">
      <alignment/>
      <protection/>
    </xf>
    <xf numFmtId="10" fontId="5" fillId="34" borderId="0" xfId="51" applyNumberFormat="1" applyFont="1" applyFill="1" applyAlignment="1" applyProtection="1">
      <alignment vertical="center"/>
      <protection/>
    </xf>
    <xf numFmtId="10" fontId="5" fillId="34" borderId="0" xfId="0" applyNumberFormat="1" applyFont="1" applyFill="1" applyBorder="1" applyAlignment="1" applyProtection="1">
      <alignment horizontal="left" vertical="center"/>
      <protection/>
    </xf>
    <xf numFmtId="10" fontId="5" fillId="34" borderId="0" xfId="0" applyNumberFormat="1" applyFont="1" applyFill="1" applyAlignment="1" applyProtection="1">
      <alignment/>
      <protection/>
    </xf>
    <xf numFmtId="10" fontId="49" fillId="34" borderId="0" xfId="51" applyNumberFormat="1" applyFont="1" applyFill="1" applyAlignment="1" applyProtection="1">
      <alignment vertical="center"/>
      <protection/>
    </xf>
    <xf numFmtId="10" fontId="4" fillId="0" borderId="10" xfId="51" applyNumberFormat="1" applyFont="1" applyBorder="1" applyAlignment="1" applyProtection="1">
      <alignment/>
      <protection/>
    </xf>
    <xf numFmtId="10" fontId="4" fillId="0" borderId="16" xfId="51" applyNumberFormat="1" applyFont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 horizontal="left" vertical="top"/>
      <protection locked="0"/>
    </xf>
    <xf numFmtId="10" fontId="5" fillId="0" borderId="0" xfId="51" applyNumberFormat="1" applyFont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400050</xdr:colOff>
      <xdr:row>2</xdr:row>
      <xdr:rowOff>38100</xdr:rowOff>
    </xdr:from>
    <xdr:to>
      <xdr:col>17</xdr:col>
      <xdr:colOff>762000</xdr:colOff>
      <xdr:row>3</xdr:row>
      <xdr:rowOff>123825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38125"/>
          <a:ext cx="1581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11</xdr:col>
      <xdr:colOff>161925</xdr:colOff>
      <xdr:row>3</xdr:row>
      <xdr:rowOff>200025</xdr:rowOff>
    </xdr:to>
    <xdr:pic>
      <xdr:nvPicPr>
        <xdr:cNvPr id="2" name="Picture 1" descr="picture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04825"/>
          <a:ext cx="9686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5</xdr:row>
      <xdr:rowOff>0</xdr:rowOff>
    </xdr:from>
    <xdr:to>
      <xdr:col>15</xdr:col>
      <xdr:colOff>228600</xdr:colOff>
      <xdr:row>10</xdr:row>
      <xdr:rowOff>142875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6134100" y="857250"/>
          <a:ext cx="66579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Bitte füllen Sie die "blauen" Felder aus.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Kontaktadresse für Auskünfte: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Draginja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Gajic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044 412 52 36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draginja.gajic@pkzh.ch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Vincenzo De Mitri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044 412 52 37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vincenzo.demitri@pkzh.ch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Mit dem Befehl: Ctrl + "e" können Sie den Berechnungsbereich um 20 Zeilen erweitern.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350"/>
  <sheetViews>
    <sheetView showZeros="0" tabSelected="1" zoomScale="95" zoomScaleNormal="95" zoomScalePageLayoutView="0" workbookViewId="0" topLeftCell="A1">
      <selection activeCell="Y25" sqref="Y25"/>
    </sheetView>
  </sheetViews>
  <sheetFormatPr defaultColWidth="11.421875" defaultRowHeight="12.75"/>
  <cols>
    <col min="1" max="1" width="31.57421875" style="26" customWidth="1"/>
    <col min="2" max="2" width="13.421875" style="26" customWidth="1"/>
    <col min="3" max="3" width="7.7109375" style="26" customWidth="1"/>
    <col min="4" max="4" width="9.140625" style="87" bestFit="1" customWidth="1"/>
    <col min="5" max="5" width="13.00390625" style="26" customWidth="1"/>
    <col min="6" max="6" width="14.140625" style="26" customWidth="1"/>
    <col min="7" max="7" width="11.140625" style="26" bestFit="1" customWidth="1"/>
    <col min="8" max="8" width="10.421875" style="26" customWidth="1"/>
    <col min="9" max="9" width="8.00390625" style="26" customWidth="1"/>
    <col min="10" max="10" width="14.7109375" style="26" customWidth="1"/>
    <col min="11" max="12" width="10.00390625" style="26" customWidth="1"/>
    <col min="13" max="13" width="13.140625" style="26" customWidth="1"/>
    <col min="14" max="14" width="12.00390625" style="26" bestFit="1" customWidth="1"/>
    <col min="15" max="16" width="10.00390625" style="26" customWidth="1"/>
    <col min="17" max="17" width="8.28125" style="60" customWidth="1"/>
    <col min="18" max="18" width="12.140625" style="26" customWidth="1"/>
    <col min="19" max="19" width="12.28125" style="26" customWidth="1"/>
    <col min="20" max="20" width="9.00390625" style="26" customWidth="1"/>
    <col min="21" max="16384" width="11.421875" style="26" customWidth="1"/>
  </cols>
  <sheetData>
    <row r="1" spans="1:19" ht="9" customHeight="1">
      <c r="A1" s="40"/>
      <c r="B1" s="40"/>
      <c r="C1" s="40"/>
      <c r="D1" s="77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6.75" customHeight="1">
      <c r="A2" s="40"/>
      <c r="B2" s="40"/>
      <c r="C2" s="40"/>
      <c r="D2" s="77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0.25">
      <c r="A3" s="48" t="s">
        <v>57</v>
      </c>
      <c r="B3" s="40"/>
      <c r="C3" s="40"/>
      <c r="D3" s="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s="8" customFormat="1" ht="16.5" customHeight="1">
      <c r="A4" s="41"/>
      <c r="B4" s="41"/>
      <c r="C4" s="41"/>
      <c r="D4" s="78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39"/>
    </row>
    <row r="5" spans="1:20" s="6" customFormat="1" ht="15" customHeight="1">
      <c r="A5" s="49"/>
      <c r="B5" s="50"/>
      <c r="C5" s="43"/>
      <c r="D5" s="79"/>
      <c r="E5" s="43"/>
      <c r="F5" s="43"/>
      <c r="G5" s="43"/>
      <c r="H5" s="43"/>
      <c r="I5" s="43"/>
      <c r="J5" s="44"/>
      <c r="K5" s="44"/>
      <c r="L5" s="43"/>
      <c r="M5" s="43"/>
      <c r="N5" s="43"/>
      <c r="O5" s="43"/>
      <c r="P5" s="43"/>
      <c r="Q5" s="43"/>
      <c r="R5" s="43"/>
      <c r="S5" s="45"/>
      <c r="T5" s="7"/>
    </row>
    <row r="6" spans="1:20" s="6" customFormat="1" ht="15" customHeight="1">
      <c r="A6" s="51" t="s">
        <v>21</v>
      </c>
      <c r="B6" s="89" t="s">
        <v>55</v>
      </c>
      <c r="C6" s="89"/>
      <c r="D6" s="89"/>
      <c r="E6" s="89"/>
      <c r="F6" s="89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5"/>
      <c r="T6" s="7"/>
    </row>
    <row r="7" spans="1:20" s="6" customFormat="1" ht="15" customHeight="1">
      <c r="A7" s="51"/>
      <c r="B7" s="52"/>
      <c r="C7" s="53"/>
      <c r="D7" s="80"/>
      <c r="E7" s="53"/>
      <c r="F7" s="5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7"/>
    </row>
    <row r="8" spans="1:20" s="6" customFormat="1" ht="20.25" customHeight="1">
      <c r="A8" s="51" t="s">
        <v>24</v>
      </c>
      <c r="B8" s="88" t="s">
        <v>56</v>
      </c>
      <c r="C8" s="88"/>
      <c r="D8" s="88"/>
      <c r="E8" s="88"/>
      <c r="F8" s="88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7"/>
    </row>
    <row r="9" spans="1:20" s="6" customFormat="1" ht="15" customHeight="1">
      <c r="A9" s="51"/>
      <c r="B9" s="57"/>
      <c r="C9" s="57"/>
      <c r="D9" s="81"/>
      <c r="E9" s="57"/>
      <c r="F9" s="5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7"/>
    </row>
    <row r="10" spans="1:20" s="6" customFormat="1" ht="15" customHeight="1">
      <c r="A10" s="51" t="s">
        <v>51</v>
      </c>
      <c r="B10" s="65">
        <v>2024</v>
      </c>
      <c r="C10" s="43"/>
      <c r="D10" s="82"/>
      <c r="E10" s="43"/>
      <c r="F10" s="5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7"/>
    </row>
    <row r="11" spans="1:20" s="6" customFormat="1" ht="15" customHeight="1">
      <c r="A11" s="43"/>
      <c r="B11" s="43"/>
      <c r="C11" s="43"/>
      <c r="D11" s="82"/>
      <c r="E11" s="43"/>
      <c r="F11" s="5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7"/>
    </row>
    <row r="12" spans="1:20" s="6" customFormat="1" ht="15" customHeight="1">
      <c r="A12" s="53" t="s">
        <v>37</v>
      </c>
      <c r="B12" s="38" t="s">
        <v>48</v>
      </c>
      <c r="C12" s="54" t="s">
        <v>36</v>
      </c>
      <c r="D12" s="82"/>
      <c r="E12" s="43"/>
      <c r="F12" s="5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/>
      <c r="T12" s="7"/>
    </row>
    <row r="13" spans="1:20" s="6" customFormat="1" ht="15" customHeight="1">
      <c r="A13" s="43"/>
      <c r="B13" s="43"/>
      <c r="C13" s="43"/>
      <c r="D13" s="82"/>
      <c r="E13" s="43"/>
      <c r="F13" s="5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5"/>
      <c r="T13" s="7"/>
    </row>
    <row r="14" spans="1:20" s="6" customFormat="1" ht="15" customHeight="1">
      <c r="A14" s="53" t="s">
        <v>22</v>
      </c>
      <c r="B14" s="72">
        <v>0.6</v>
      </c>
      <c r="C14" s="66"/>
      <c r="D14" s="83"/>
      <c r="E14" s="66"/>
      <c r="F14" s="66"/>
      <c r="G14" s="43"/>
      <c r="H14" s="43"/>
      <c r="J14" s="43"/>
      <c r="K14" s="43"/>
      <c r="L14" s="43"/>
      <c r="M14" s="43"/>
      <c r="N14" s="43"/>
      <c r="O14" s="43"/>
      <c r="P14" s="43"/>
      <c r="Q14" s="43"/>
      <c r="R14" s="43"/>
      <c r="S14" s="45"/>
      <c r="T14" s="7"/>
    </row>
    <row r="15" spans="1:20" s="6" customFormat="1" ht="15" customHeight="1">
      <c r="A15" s="53" t="s">
        <v>23</v>
      </c>
      <c r="B15" s="73">
        <v>0.6</v>
      </c>
      <c r="C15" s="66"/>
      <c r="D15" s="83"/>
      <c r="E15" s="66"/>
      <c r="F15" s="66"/>
      <c r="G15" s="43"/>
      <c r="H15" s="43"/>
      <c r="I15" s="43"/>
      <c r="J15" s="46"/>
      <c r="K15" s="43"/>
      <c r="L15" s="43"/>
      <c r="M15" s="43"/>
      <c r="N15" s="43"/>
      <c r="O15" s="43"/>
      <c r="P15" s="43"/>
      <c r="Q15" s="43"/>
      <c r="R15" s="43"/>
      <c r="S15" s="45"/>
      <c r="T15" s="7"/>
    </row>
    <row r="16" spans="1:20" s="6" customFormat="1" ht="15" customHeight="1">
      <c r="A16" s="53"/>
      <c r="B16" s="59"/>
      <c r="C16" s="53"/>
      <c r="D16" s="80"/>
      <c r="E16" s="53"/>
      <c r="F16" s="53"/>
      <c r="G16" s="43"/>
      <c r="H16" s="43"/>
      <c r="I16" s="43"/>
      <c r="J16" s="46"/>
      <c r="K16" s="43"/>
      <c r="L16" s="43"/>
      <c r="M16" s="43"/>
      <c r="N16" s="43"/>
      <c r="O16" s="43"/>
      <c r="P16" s="43"/>
      <c r="Q16" s="43"/>
      <c r="R16" s="43"/>
      <c r="S16" s="45"/>
      <c r="T16" s="7"/>
    </row>
    <row r="17" spans="1:20" s="6" customFormat="1" ht="15" customHeight="1">
      <c r="A17" s="53" t="s">
        <v>42</v>
      </c>
      <c r="B17" s="73">
        <v>0</v>
      </c>
      <c r="C17" s="53"/>
      <c r="D17" s="80"/>
      <c r="E17" s="53"/>
      <c r="F17" s="53" t="s">
        <v>46</v>
      </c>
      <c r="G17" s="43"/>
      <c r="H17" s="43"/>
      <c r="I17" s="43"/>
      <c r="J17" s="46"/>
      <c r="K17" s="43"/>
      <c r="L17" s="61"/>
      <c r="M17" s="43"/>
      <c r="N17" s="43"/>
      <c r="O17" s="43"/>
      <c r="P17" s="43"/>
      <c r="Q17" s="43"/>
      <c r="R17" s="43"/>
      <c r="S17" s="45"/>
      <c r="T17" s="7"/>
    </row>
    <row r="18" spans="1:20" s="6" customFormat="1" ht="15" customHeight="1">
      <c r="A18" s="43"/>
      <c r="B18" s="43"/>
      <c r="C18" s="53"/>
      <c r="D18" s="80"/>
      <c r="E18" s="53"/>
      <c r="F18" s="53"/>
      <c r="G18" s="43"/>
      <c r="H18" s="43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6"/>
      <c r="T18" s="7"/>
    </row>
    <row r="19" spans="1:20" s="6" customFormat="1" ht="15" customHeight="1">
      <c r="A19" s="53" t="s">
        <v>38</v>
      </c>
      <c r="B19" s="62">
        <v>25725</v>
      </c>
      <c r="C19" s="53"/>
      <c r="D19" s="80"/>
      <c r="E19" s="53"/>
      <c r="F19" s="5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5"/>
      <c r="T19" s="7"/>
    </row>
    <row r="20" spans="1:20" s="6" customFormat="1" ht="15" customHeight="1">
      <c r="A20" s="43" t="s">
        <v>45</v>
      </c>
      <c r="B20" s="62">
        <v>29400</v>
      </c>
      <c r="C20" s="53"/>
      <c r="D20" s="80"/>
      <c r="E20" s="53"/>
      <c r="F20" s="5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5"/>
      <c r="T20" s="7"/>
    </row>
    <row r="21" spans="1:19" s="6" customFormat="1" ht="15" customHeight="1">
      <c r="A21" s="43"/>
      <c r="B21" s="43"/>
      <c r="C21" s="43"/>
      <c r="D21" s="79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1"/>
      <c r="S21" s="47"/>
    </row>
    <row r="22" spans="1:19" s="6" customFormat="1" ht="11.25">
      <c r="A22" s="10" t="s">
        <v>16</v>
      </c>
      <c r="B22" s="11" t="s">
        <v>3</v>
      </c>
      <c r="C22" s="3" t="s">
        <v>4</v>
      </c>
      <c r="D22" s="84" t="s">
        <v>6</v>
      </c>
      <c r="E22" s="3" t="s">
        <v>5</v>
      </c>
      <c r="F22" s="3" t="s">
        <v>17</v>
      </c>
      <c r="G22" s="11" t="s">
        <v>9</v>
      </c>
      <c r="H22" s="3" t="s">
        <v>11</v>
      </c>
      <c r="I22" s="3" t="s">
        <v>0</v>
      </c>
      <c r="J22" s="12" t="s">
        <v>13</v>
      </c>
      <c r="K22" s="4" t="s">
        <v>13</v>
      </c>
      <c r="L22" s="4" t="s">
        <v>1</v>
      </c>
      <c r="M22" s="13" t="s">
        <v>7</v>
      </c>
      <c r="N22" s="12" t="s">
        <v>2</v>
      </c>
      <c r="O22" s="4" t="s">
        <v>2</v>
      </c>
      <c r="P22" s="4" t="s">
        <v>2</v>
      </c>
      <c r="Q22" s="4" t="s">
        <v>43</v>
      </c>
      <c r="R22" s="5" t="s">
        <v>8</v>
      </c>
      <c r="S22" s="14" t="s">
        <v>19</v>
      </c>
    </row>
    <row r="23" spans="1:19" s="6" customFormat="1" ht="11.25">
      <c r="A23" s="15" t="s">
        <v>20</v>
      </c>
      <c r="B23" s="16"/>
      <c r="C23" s="17"/>
      <c r="D23" s="85"/>
      <c r="E23" s="17"/>
      <c r="F23" s="17" t="s">
        <v>18</v>
      </c>
      <c r="G23" s="16" t="s">
        <v>10</v>
      </c>
      <c r="H23" s="17"/>
      <c r="I23" s="17"/>
      <c r="J23" s="18" t="s">
        <v>12</v>
      </c>
      <c r="K23" s="19" t="s">
        <v>14</v>
      </c>
      <c r="L23" s="19" t="s">
        <v>15</v>
      </c>
      <c r="M23" s="20"/>
      <c r="N23" s="18" t="s">
        <v>12</v>
      </c>
      <c r="O23" s="19" t="s">
        <v>14</v>
      </c>
      <c r="P23" s="19" t="s">
        <v>15</v>
      </c>
      <c r="Q23" s="19" t="s">
        <v>44</v>
      </c>
      <c r="R23" s="17"/>
      <c r="S23" s="21"/>
    </row>
    <row r="24" spans="1:20" ht="11.25">
      <c r="A24" s="74" t="s">
        <v>52</v>
      </c>
      <c r="B24" s="74" t="s">
        <v>53</v>
      </c>
      <c r="C24" s="74" t="s">
        <v>54</v>
      </c>
      <c r="D24" s="86">
        <v>1</v>
      </c>
      <c r="E24" s="75">
        <v>125000</v>
      </c>
      <c r="F24" s="76">
        <v>20879</v>
      </c>
      <c r="G24" s="22">
        <f>ROUND(IF($B$12="N",1,IF(OR(D24&gt;=0.3,E24&gt;0.75*$B$20),1,0))*MAX(0,IF(E24&gt;0.75*$B$20,MAX($B$20/8,E24-$B$19*D24),E24-$B$19*D24)),0)</f>
        <v>99275</v>
      </c>
      <c r="H24" s="23">
        <f>IF($B24="","",(YEAR(F24)))</f>
        <v>1957</v>
      </c>
      <c r="I24" s="63">
        <f>IF($B24="","",(IF(B$10-H24&lt;18,"Zu jung",IF(B$10-H24&gt;70,"Zu alt",B$10-H24))))</f>
        <v>67</v>
      </c>
      <c r="J24" s="22">
        <f>IF(ISNUMBER(I24),ROUND(VLOOKUP($I24,Faktoren!$A$29:$R$84,13,FALSE)*$G24/12*20,0)/20,0)</f>
        <v>496.4</v>
      </c>
      <c r="K24" s="9">
        <f>IF(ISNUMBER(I24),ROUND(VLOOKUP($I24,Faktoren!$A$29:$R$84,15,FALSE)*$G24/12*20,0)/20,0)</f>
        <v>82.75</v>
      </c>
      <c r="L24" s="27"/>
      <c r="M24" s="24">
        <f>SUM(J24:L24)</f>
        <v>579.15</v>
      </c>
      <c r="N24" s="9">
        <f>IF(ISNUMBER(I24),ROUND(VLOOKUP($I24,Faktoren!$A$29:$R$84,12,FALSE)*$G24/12*20,0)/20,0)</f>
        <v>744.55</v>
      </c>
      <c r="O24" s="9">
        <f>IF(ISNUMBER(I24),ROUND(VLOOKUP($I24,Faktoren!$A$29:$R$84,14,FALSE)*$G24/12*20,0)/20,0)</f>
        <v>124.1</v>
      </c>
      <c r="P24" s="27"/>
      <c r="Q24" s="64">
        <f>IF(ISNUMBER(I24),ROUND($B$17*G24/12*20,0)/20,0)</f>
        <v>0</v>
      </c>
      <c r="R24" s="9">
        <f>SUM(N24:Q24)</f>
        <v>868.65</v>
      </c>
      <c r="S24" s="25">
        <f>R24+M24</f>
        <v>1447.8</v>
      </c>
      <c r="T24" s="6"/>
    </row>
    <row r="25" spans="1:20" ht="11.25">
      <c r="A25" s="74"/>
      <c r="B25" s="74"/>
      <c r="C25" s="74"/>
      <c r="D25" s="86"/>
      <c r="E25" s="75"/>
      <c r="F25" s="76"/>
      <c r="G25" s="22">
        <f aca="true" t="shared" si="0" ref="G25:G59">ROUND(IF($B$12="N",1,IF(OR(D25&gt;=0.3,E25&gt;0.75*$B$20),1,0))*MAX(0,IF(E25&gt;0.75*$B$20,MAX($B$20/8,E25-$B$19*D25),E25-$B$19*D25)),0)</f>
        <v>0</v>
      </c>
      <c r="H25" s="23">
        <f aca="true" t="shared" si="1" ref="H25:H59">IF($B25="","",(YEAR(F25)))</f>
      </c>
      <c r="I25" s="63">
        <f aca="true" t="shared" si="2" ref="I25:I88">IF($B25="","",(IF(B$10-H25&lt;18,"Zu jung",IF(B$10-H25&gt;70,"Zu alt",B$10-H25))))</f>
      </c>
      <c r="J25" s="22">
        <f>IF(ISNUMBER(I25),ROUND(VLOOKUP($I25,Faktoren!$A$29:$R$84,13,FALSE)*$G25/12*20,0)/20,0)</f>
        <v>0</v>
      </c>
      <c r="K25" s="9">
        <f>IF(ISNUMBER(I25),ROUND(VLOOKUP($I25,Faktoren!$A$29:$R$84,15,FALSE)*$G25/12*20,0)/20,0)</f>
        <v>0</v>
      </c>
      <c r="L25" s="27"/>
      <c r="M25" s="24">
        <f aca="true" t="shared" si="3" ref="M25:M59">SUM(J25:L25)</f>
        <v>0</v>
      </c>
      <c r="N25" s="9">
        <f>IF(ISNUMBER(I25),ROUND(VLOOKUP($I25,Faktoren!$A$29:$R$84,12,FALSE)*$G25/12*20,0)/20,0)</f>
        <v>0</v>
      </c>
      <c r="O25" s="9">
        <f>IF(ISNUMBER(I25),ROUND(VLOOKUP($I25,Faktoren!$A$29:$R$84,14,FALSE)*$G25/12*20,0)/20,0)</f>
        <v>0</v>
      </c>
      <c r="P25" s="27"/>
      <c r="Q25" s="64">
        <f aca="true" t="shared" si="4" ref="Q25:Q59">IF(ISNUMBER(I25),ROUND($B$17*G25/12*20,0)/20,0)</f>
        <v>0</v>
      </c>
      <c r="R25" s="9">
        <f aca="true" t="shared" si="5" ref="R25:R59">SUM(N25:Q25)</f>
        <v>0</v>
      </c>
      <c r="S25" s="25">
        <f aca="true" t="shared" si="6" ref="S25:S59">R25+M25</f>
        <v>0</v>
      </c>
      <c r="T25" s="6"/>
    </row>
    <row r="26" spans="1:20" ht="11.25">
      <c r="A26" s="74"/>
      <c r="B26" s="74"/>
      <c r="C26" s="74"/>
      <c r="D26" s="86"/>
      <c r="E26" s="75"/>
      <c r="F26" s="76"/>
      <c r="G26" s="22">
        <f t="shared" si="0"/>
        <v>0</v>
      </c>
      <c r="H26" s="23">
        <f t="shared" si="1"/>
      </c>
      <c r="I26" s="63">
        <f t="shared" si="2"/>
      </c>
      <c r="J26" s="22">
        <f>IF(ISNUMBER(I26),ROUND(VLOOKUP($I26,Faktoren!$A$29:$R$84,13,FALSE)*$G26/12*20,0)/20,0)</f>
        <v>0</v>
      </c>
      <c r="K26" s="9">
        <f>IF(ISNUMBER(I26),ROUND(VLOOKUP($I26,Faktoren!$A$29:$R$84,15,FALSE)*$G26/12*20,0)/20,0)</f>
        <v>0</v>
      </c>
      <c r="L26" s="27"/>
      <c r="M26" s="24">
        <f t="shared" si="3"/>
        <v>0</v>
      </c>
      <c r="N26" s="9">
        <f>IF(ISNUMBER(I26),ROUND(VLOOKUP($I26,Faktoren!$A$29:$R$84,12,FALSE)*$G26/12*20,0)/20,0)</f>
        <v>0</v>
      </c>
      <c r="O26" s="9">
        <f>IF(ISNUMBER(I26),ROUND(VLOOKUP($I26,Faktoren!$A$29:$R$84,14,FALSE)*$G26/12*20,0)/20,0)</f>
        <v>0</v>
      </c>
      <c r="P26" s="27"/>
      <c r="Q26" s="64">
        <f t="shared" si="4"/>
        <v>0</v>
      </c>
      <c r="R26" s="9">
        <f t="shared" si="5"/>
        <v>0</v>
      </c>
      <c r="S26" s="25">
        <f t="shared" si="6"/>
        <v>0</v>
      </c>
      <c r="T26" s="6"/>
    </row>
    <row r="27" spans="1:20" ht="11.25">
      <c r="A27" s="74"/>
      <c r="B27" s="74"/>
      <c r="C27" s="74"/>
      <c r="D27" s="86"/>
      <c r="E27" s="75"/>
      <c r="F27" s="76"/>
      <c r="G27" s="22">
        <f t="shared" si="0"/>
        <v>0</v>
      </c>
      <c r="H27" s="23">
        <f t="shared" si="1"/>
      </c>
      <c r="I27" s="63">
        <f t="shared" si="2"/>
      </c>
      <c r="J27" s="22">
        <f>IF(ISNUMBER(I27),ROUND(VLOOKUP($I27,Faktoren!$A$29:$R$84,13,FALSE)*$G27/12*20,0)/20,0)</f>
        <v>0</v>
      </c>
      <c r="K27" s="9">
        <f>IF(ISNUMBER(I27),ROUND(VLOOKUP($I27,Faktoren!$A$29:$R$84,15,FALSE)*$G27/12*20,0)/20,0)</f>
        <v>0</v>
      </c>
      <c r="L27" s="27"/>
      <c r="M27" s="24">
        <f t="shared" si="3"/>
        <v>0</v>
      </c>
      <c r="N27" s="9">
        <f>IF(ISNUMBER(I27),ROUND(VLOOKUP($I27,Faktoren!$A$29:$R$84,12,FALSE)*$G27/12*20,0)/20,0)</f>
        <v>0</v>
      </c>
      <c r="O27" s="9">
        <f>IF(ISNUMBER(I27),ROUND(VLOOKUP($I27,Faktoren!$A$29:$R$84,14,FALSE)*$G27/12*20,0)/20,0)</f>
        <v>0</v>
      </c>
      <c r="P27" s="27"/>
      <c r="Q27" s="64">
        <f t="shared" si="4"/>
        <v>0</v>
      </c>
      <c r="R27" s="9">
        <f t="shared" si="5"/>
        <v>0</v>
      </c>
      <c r="S27" s="25">
        <f t="shared" si="6"/>
        <v>0</v>
      </c>
      <c r="T27" s="6"/>
    </row>
    <row r="28" spans="1:20" ht="11.25">
      <c r="A28" s="74"/>
      <c r="B28" s="74"/>
      <c r="C28" s="74"/>
      <c r="D28" s="86"/>
      <c r="E28" s="75"/>
      <c r="F28" s="76"/>
      <c r="G28" s="22">
        <f t="shared" si="0"/>
        <v>0</v>
      </c>
      <c r="H28" s="23">
        <f t="shared" si="1"/>
      </c>
      <c r="I28" s="63">
        <f t="shared" si="2"/>
      </c>
      <c r="J28" s="22">
        <f>IF(ISNUMBER(I28),ROUND(VLOOKUP($I28,Faktoren!$A$29:$R$84,13,FALSE)*$G28/12*20,0)/20,0)</f>
        <v>0</v>
      </c>
      <c r="K28" s="9">
        <f>IF(ISNUMBER(I28),ROUND(VLOOKUP($I28,Faktoren!$A$29:$R$84,15,FALSE)*$G28/12*20,0)/20,0)</f>
        <v>0</v>
      </c>
      <c r="L28" s="27"/>
      <c r="M28" s="24">
        <f t="shared" si="3"/>
        <v>0</v>
      </c>
      <c r="N28" s="9">
        <f>IF(ISNUMBER(I28),ROUND(VLOOKUP($I28,Faktoren!$A$29:$R$84,12,FALSE)*$G28/12*20,0)/20,0)</f>
        <v>0</v>
      </c>
      <c r="O28" s="9">
        <f>IF(ISNUMBER(I28),ROUND(VLOOKUP($I28,Faktoren!$A$29:$R$84,14,FALSE)*$G28/12*20,0)/20,0)</f>
        <v>0</v>
      </c>
      <c r="P28" s="27"/>
      <c r="Q28" s="64">
        <f t="shared" si="4"/>
        <v>0</v>
      </c>
      <c r="R28" s="9">
        <f t="shared" si="5"/>
        <v>0</v>
      </c>
      <c r="S28" s="25">
        <f t="shared" si="6"/>
        <v>0</v>
      </c>
      <c r="T28" s="6"/>
    </row>
    <row r="29" spans="1:20" ht="11.25">
      <c r="A29" s="74"/>
      <c r="B29" s="74"/>
      <c r="C29" s="74"/>
      <c r="D29" s="86"/>
      <c r="E29" s="75"/>
      <c r="F29" s="76"/>
      <c r="G29" s="22">
        <f t="shared" si="0"/>
        <v>0</v>
      </c>
      <c r="H29" s="23">
        <f t="shared" si="1"/>
      </c>
      <c r="I29" s="63">
        <f t="shared" si="2"/>
      </c>
      <c r="J29" s="22">
        <f>IF(ISNUMBER(I29),ROUND(VLOOKUP($I29,Faktoren!$A$29:$R$84,13,FALSE)*$G29/12*20,0)/20,0)</f>
        <v>0</v>
      </c>
      <c r="K29" s="9">
        <f>IF(ISNUMBER(I29),ROUND(VLOOKUP($I29,Faktoren!$A$29:$R$84,15,FALSE)*$G29/12*20,0)/20,0)</f>
        <v>0</v>
      </c>
      <c r="L29" s="27"/>
      <c r="M29" s="24">
        <f t="shared" si="3"/>
        <v>0</v>
      </c>
      <c r="N29" s="9">
        <f>IF(ISNUMBER(I29),ROUND(VLOOKUP($I29,Faktoren!$A$29:$R$84,12,FALSE)*$G29/12*20,0)/20,0)</f>
        <v>0</v>
      </c>
      <c r="O29" s="9">
        <f>IF(ISNUMBER(I29),ROUND(VLOOKUP($I29,Faktoren!$A$29:$R$84,14,FALSE)*$G29/12*20,0)/20,0)</f>
        <v>0</v>
      </c>
      <c r="P29" s="27"/>
      <c r="Q29" s="64">
        <f t="shared" si="4"/>
        <v>0</v>
      </c>
      <c r="R29" s="9">
        <f t="shared" si="5"/>
        <v>0</v>
      </c>
      <c r="S29" s="25">
        <f t="shared" si="6"/>
        <v>0</v>
      </c>
      <c r="T29" s="6"/>
    </row>
    <row r="30" spans="1:20" ht="11.25">
      <c r="A30" s="74"/>
      <c r="B30" s="74"/>
      <c r="C30" s="74"/>
      <c r="D30" s="86"/>
      <c r="E30" s="75"/>
      <c r="F30" s="76"/>
      <c r="G30" s="22">
        <f t="shared" si="0"/>
        <v>0</v>
      </c>
      <c r="H30" s="23">
        <f t="shared" si="1"/>
      </c>
      <c r="I30" s="63">
        <f t="shared" si="2"/>
      </c>
      <c r="J30" s="22">
        <f>IF(ISNUMBER(I30),ROUND(VLOOKUP($I30,Faktoren!$A$29:$R$84,13,FALSE)*$G30/12*20,0)/20,0)</f>
        <v>0</v>
      </c>
      <c r="K30" s="9">
        <f>IF(ISNUMBER(I30),ROUND(VLOOKUP($I30,Faktoren!$A$29:$R$84,15,FALSE)*$G30/12*20,0)/20,0)</f>
        <v>0</v>
      </c>
      <c r="L30" s="27"/>
      <c r="M30" s="24">
        <f t="shared" si="3"/>
        <v>0</v>
      </c>
      <c r="N30" s="9">
        <f>IF(ISNUMBER(I30),ROUND(VLOOKUP($I30,Faktoren!$A$29:$R$84,12,FALSE)*$G30/12*20,0)/20,0)</f>
        <v>0</v>
      </c>
      <c r="O30" s="9">
        <f>IF(ISNUMBER(I30),ROUND(VLOOKUP($I30,Faktoren!$A$29:$R$84,14,FALSE)*$G30/12*20,0)/20,0)</f>
        <v>0</v>
      </c>
      <c r="P30" s="27"/>
      <c r="Q30" s="64">
        <f t="shared" si="4"/>
        <v>0</v>
      </c>
      <c r="R30" s="9">
        <f t="shared" si="5"/>
        <v>0</v>
      </c>
      <c r="S30" s="25">
        <f t="shared" si="6"/>
        <v>0</v>
      </c>
      <c r="T30" s="6"/>
    </row>
    <row r="31" spans="1:20" ht="11.25">
      <c r="A31" s="74"/>
      <c r="B31" s="74"/>
      <c r="C31" s="74"/>
      <c r="D31" s="86"/>
      <c r="E31" s="75"/>
      <c r="F31" s="76"/>
      <c r="G31" s="22">
        <f t="shared" si="0"/>
        <v>0</v>
      </c>
      <c r="H31" s="23">
        <f t="shared" si="1"/>
      </c>
      <c r="I31" s="63">
        <f t="shared" si="2"/>
      </c>
      <c r="J31" s="22">
        <f>IF(ISNUMBER(I31),ROUND(VLOOKUP($I31,Faktoren!$A$29:$R$84,13,FALSE)*$G31/12*20,0)/20,0)</f>
        <v>0</v>
      </c>
      <c r="K31" s="9">
        <f>IF(ISNUMBER(I31),ROUND(VLOOKUP($I31,Faktoren!$A$29:$R$84,15,FALSE)*$G31/12*20,0)/20,0)</f>
        <v>0</v>
      </c>
      <c r="L31" s="27"/>
      <c r="M31" s="24">
        <f t="shared" si="3"/>
        <v>0</v>
      </c>
      <c r="N31" s="9">
        <f>IF(ISNUMBER(I31),ROUND(VLOOKUP($I31,Faktoren!$A$29:$R$84,12,FALSE)*$G31/12*20,0)/20,0)</f>
        <v>0</v>
      </c>
      <c r="O31" s="9">
        <f>IF(ISNUMBER(I31),ROUND(VLOOKUP($I31,Faktoren!$A$29:$R$84,14,FALSE)*$G31/12*20,0)/20,0)</f>
        <v>0</v>
      </c>
      <c r="P31" s="27"/>
      <c r="Q31" s="64">
        <f t="shared" si="4"/>
        <v>0</v>
      </c>
      <c r="R31" s="9">
        <f t="shared" si="5"/>
        <v>0</v>
      </c>
      <c r="S31" s="25">
        <f t="shared" si="6"/>
        <v>0</v>
      </c>
      <c r="T31" s="6"/>
    </row>
    <row r="32" spans="1:20" ht="11.25">
      <c r="A32" s="74"/>
      <c r="B32" s="74"/>
      <c r="C32" s="74"/>
      <c r="D32" s="86"/>
      <c r="E32" s="75"/>
      <c r="F32" s="76"/>
      <c r="G32" s="22">
        <f t="shared" si="0"/>
        <v>0</v>
      </c>
      <c r="H32" s="23">
        <f t="shared" si="1"/>
      </c>
      <c r="I32" s="63">
        <f t="shared" si="2"/>
      </c>
      <c r="J32" s="22">
        <f>IF(ISNUMBER(I32),ROUND(VLOOKUP($I32,Faktoren!$A$29:$R$84,13,FALSE)*$G32/12*20,0)/20,0)</f>
        <v>0</v>
      </c>
      <c r="K32" s="9">
        <f>IF(ISNUMBER(I32),ROUND(VLOOKUP($I32,Faktoren!$A$29:$R$84,15,FALSE)*$G32/12*20,0)/20,0)</f>
        <v>0</v>
      </c>
      <c r="L32" s="27"/>
      <c r="M32" s="24">
        <f t="shared" si="3"/>
        <v>0</v>
      </c>
      <c r="N32" s="9">
        <f>IF(ISNUMBER(I32),ROUND(VLOOKUP($I32,Faktoren!$A$29:$R$84,12,FALSE)*$G32/12*20,0)/20,0)</f>
        <v>0</v>
      </c>
      <c r="O32" s="9">
        <f>IF(ISNUMBER(I32),ROUND(VLOOKUP($I32,Faktoren!$A$29:$R$84,14,FALSE)*$G32/12*20,0)/20,0)</f>
        <v>0</v>
      </c>
      <c r="P32" s="27"/>
      <c r="Q32" s="64">
        <f t="shared" si="4"/>
        <v>0</v>
      </c>
      <c r="R32" s="9">
        <f t="shared" si="5"/>
        <v>0</v>
      </c>
      <c r="S32" s="25">
        <f t="shared" si="6"/>
        <v>0</v>
      </c>
      <c r="T32" s="6"/>
    </row>
    <row r="33" spans="1:20" ht="11.25">
      <c r="A33" s="74"/>
      <c r="B33" s="74"/>
      <c r="C33" s="74"/>
      <c r="D33" s="86"/>
      <c r="E33" s="75"/>
      <c r="F33" s="76"/>
      <c r="G33" s="22">
        <f t="shared" si="0"/>
        <v>0</v>
      </c>
      <c r="H33" s="23">
        <f t="shared" si="1"/>
      </c>
      <c r="I33" s="63">
        <f t="shared" si="2"/>
      </c>
      <c r="J33" s="22">
        <f>IF(ISNUMBER(I33),ROUND(VLOOKUP($I33,Faktoren!$A$29:$R$84,13,FALSE)*$G33/12*20,0)/20,0)</f>
        <v>0</v>
      </c>
      <c r="K33" s="9">
        <f>IF(ISNUMBER(I33),ROUND(VLOOKUP($I33,Faktoren!$A$29:$R$84,15,FALSE)*$G33/12*20,0)/20,0)</f>
        <v>0</v>
      </c>
      <c r="L33" s="27"/>
      <c r="M33" s="24">
        <f t="shared" si="3"/>
        <v>0</v>
      </c>
      <c r="N33" s="9">
        <f>IF(ISNUMBER(I33),ROUND(VLOOKUP($I33,Faktoren!$A$29:$R$84,12,FALSE)*$G33/12*20,0)/20,0)</f>
        <v>0</v>
      </c>
      <c r="O33" s="9">
        <f>IF(ISNUMBER(I33),ROUND(VLOOKUP($I33,Faktoren!$A$29:$R$84,14,FALSE)*$G33/12*20,0)/20,0)</f>
        <v>0</v>
      </c>
      <c r="P33" s="27"/>
      <c r="Q33" s="64">
        <f t="shared" si="4"/>
        <v>0</v>
      </c>
      <c r="R33" s="9">
        <f t="shared" si="5"/>
        <v>0</v>
      </c>
      <c r="S33" s="25">
        <f t="shared" si="6"/>
        <v>0</v>
      </c>
      <c r="T33" s="6"/>
    </row>
    <row r="34" spans="1:20" ht="11.25">
      <c r="A34" s="74"/>
      <c r="B34" s="74"/>
      <c r="C34" s="74"/>
      <c r="D34" s="86"/>
      <c r="E34" s="75"/>
      <c r="F34" s="76"/>
      <c r="G34" s="22">
        <f t="shared" si="0"/>
        <v>0</v>
      </c>
      <c r="H34" s="23">
        <f t="shared" si="1"/>
      </c>
      <c r="I34" s="63">
        <f t="shared" si="2"/>
      </c>
      <c r="J34" s="22">
        <f>IF(ISNUMBER(I34),ROUND(VLOOKUP($I34,Faktoren!$A$29:$R$84,13,FALSE)*$G34/12*20,0)/20,0)</f>
        <v>0</v>
      </c>
      <c r="K34" s="9">
        <f>IF(ISNUMBER(I34),ROUND(VLOOKUP($I34,Faktoren!$A$29:$R$84,15,FALSE)*$G34/12*20,0)/20,0)</f>
        <v>0</v>
      </c>
      <c r="L34" s="27"/>
      <c r="M34" s="24">
        <f t="shared" si="3"/>
        <v>0</v>
      </c>
      <c r="N34" s="9">
        <f>IF(ISNUMBER(I34),ROUND(VLOOKUP($I34,Faktoren!$A$29:$R$84,12,FALSE)*$G34/12*20,0)/20,0)</f>
        <v>0</v>
      </c>
      <c r="O34" s="9">
        <f>IF(ISNUMBER(I34),ROUND(VLOOKUP($I34,Faktoren!$A$29:$R$84,14,FALSE)*$G34/12*20,0)/20,0)</f>
        <v>0</v>
      </c>
      <c r="P34" s="27"/>
      <c r="Q34" s="64">
        <f t="shared" si="4"/>
        <v>0</v>
      </c>
      <c r="R34" s="9">
        <f t="shared" si="5"/>
        <v>0</v>
      </c>
      <c r="S34" s="25">
        <f t="shared" si="6"/>
        <v>0</v>
      </c>
      <c r="T34" s="6"/>
    </row>
    <row r="35" spans="1:20" ht="11.25">
      <c r="A35" s="74"/>
      <c r="B35" s="74"/>
      <c r="C35" s="74"/>
      <c r="D35" s="86"/>
      <c r="E35" s="75"/>
      <c r="F35" s="76"/>
      <c r="G35" s="22">
        <f t="shared" si="0"/>
        <v>0</v>
      </c>
      <c r="H35" s="23">
        <f t="shared" si="1"/>
      </c>
      <c r="I35" s="63">
        <f t="shared" si="2"/>
      </c>
      <c r="J35" s="22">
        <f>IF(ISNUMBER(I35),ROUND(VLOOKUP($I35,Faktoren!$A$29:$R$84,13,FALSE)*$G35/12*20,0)/20,0)</f>
        <v>0</v>
      </c>
      <c r="K35" s="9">
        <f>IF(ISNUMBER(I35),ROUND(VLOOKUP($I35,Faktoren!$A$29:$R$84,15,FALSE)*$G35/12*20,0)/20,0)</f>
        <v>0</v>
      </c>
      <c r="L35" s="27"/>
      <c r="M35" s="24">
        <f t="shared" si="3"/>
        <v>0</v>
      </c>
      <c r="N35" s="9">
        <f>IF(ISNUMBER(I35),ROUND(VLOOKUP($I35,Faktoren!$A$29:$R$84,12,FALSE)*$G35/12*20,0)/20,0)</f>
        <v>0</v>
      </c>
      <c r="O35" s="9">
        <f>IF(ISNUMBER(I35),ROUND(VLOOKUP($I35,Faktoren!$A$29:$R$84,14,FALSE)*$G35/12*20,0)/20,0)</f>
        <v>0</v>
      </c>
      <c r="P35" s="27"/>
      <c r="Q35" s="64">
        <f t="shared" si="4"/>
        <v>0</v>
      </c>
      <c r="R35" s="9">
        <f t="shared" si="5"/>
        <v>0</v>
      </c>
      <c r="S35" s="25">
        <f t="shared" si="6"/>
        <v>0</v>
      </c>
      <c r="T35" s="6"/>
    </row>
    <row r="36" spans="1:20" ht="11.25">
      <c r="A36" s="74"/>
      <c r="B36" s="74"/>
      <c r="C36" s="74"/>
      <c r="D36" s="86"/>
      <c r="E36" s="75"/>
      <c r="F36" s="76"/>
      <c r="G36" s="22">
        <f t="shared" si="0"/>
        <v>0</v>
      </c>
      <c r="H36" s="23">
        <f t="shared" si="1"/>
      </c>
      <c r="I36" s="63">
        <f t="shared" si="2"/>
      </c>
      <c r="J36" s="22">
        <f>IF(ISNUMBER(I36),ROUND(VLOOKUP($I36,Faktoren!$A$29:$R$84,13,FALSE)*$G36/12*20,0)/20,0)</f>
        <v>0</v>
      </c>
      <c r="K36" s="9">
        <f>IF(ISNUMBER(I36),ROUND(VLOOKUP($I36,Faktoren!$A$29:$R$84,15,FALSE)*$G36/12*20,0)/20,0)</f>
        <v>0</v>
      </c>
      <c r="L36" s="27"/>
      <c r="M36" s="24">
        <f t="shared" si="3"/>
        <v>0</v>
      </c>
      <c r="N36" s="9">
        <f>IF(ISNUMBER(I36),ROUND(VLOOKUP($I36,Faktoren!$A$29:$R$84,12,FALSE)*$G36/12*20,0)/20,0)</f>
        <v>0</v>
      </c>
      <c r="O36" s="9">
        <f>IF(ISNUMBER(I36),ROUND(VLOOKUP($I36,Faktoren!$A$29:$R$84,14,FALSE)*$G36/12*20,0)/20,0)</f>
        <v>0</v>
      </c>
      <c r="P36" s="27"/>
      <c r="Q36" s="64">
        <f t="shared" si="4"/>
        <v>0</v>
      </c>
      <c r="R36" s="9">
        <f t="shared" si="5"/>
        <v>0</v>
      </c>
      <c r="S36" s="25">
        <f t="shared" si="6"/>
        <v>0</v>
      </c>
      <c r="T36" s="6"/>
    </row>
    <row r="37" spans="1:20" ht="11.25">
      <c r="A37" s="74"/>
      <c r="B37" s="74"/>
      <c r="C37" s="74"/>
      <c r="D37" s="86"/>
      <c r="E37" s="75"/>
      <c r="F37" s="76"/>
      <c r="G37" s="22">
        <f t="shared" si="0"/>
        <v>0</v>
      </c>
      <c r="H37" s="23">
        <f t="shared" si="1"/>
      </c>
      <c r="I37" s="63">
        <f t="shared" si="2"/>
      </c>
      <c r="J37" s="22">
        <f>IF(ISNUMBER(I37),ROUND(VLOOKUP($I37,Faktoren!$A$29:$R$84,13,FALSE)*$G37/12*20,0)/20,0)</f>
        <v>0</v>
      </c>
      <c r="K37" s="9">
        <f>IF(ISNUMBER(I37),ROUND(VLOOKUP($I37,Faktoren!$A$29:$R$84,15,FALSE)*$G37/12*20,0)/20,0)</f>
        <v>0</v>
      </c>
      <c r="L37" s="27"/>
      <c r="M37" s="24">
        <f t="shared" si="3"/>
        <v>0</v>
      </c>
      <c r="N37" s="9">
        <f>IF(ISNUMBER(I37),ROUND(VLOOKUP($I37,Faktoren!$A$29:$R$84,12,FALSE)*$G37/12*20,0)/20,0)</f>
        <v>0</v>
      </c>
      <c r="O37" s="9">
        <f>IF(ISNUMBER(I37),ROUND(VLOOKUP($I37,Faktoren!$A$29:$R$84,14,FALSE)*$G37/12*20,0)/20,0)</f>
        <v>0</v>
      </c>
      <c r="P37" s="27"/>
      <c r="Q37" s="64">
        <f t="shared" si="4"/>
        <v>0</v>
      </c>
      <c r="R37" s="9">
        <f t="shared" si="5"/>
        <v>0</v>
      </c>
      <c r="S37" s="25">
        <f t="shared" si="6"/>
        <v>0</v>
      </c>
      <c r="T37" s="6"/>
    </row>
    <row r="38" spans="1:20" ht="11.25">
      <c r="A38" s="74"/>
      <c r="B38" s="74"/>
      <c r="C38" s="74"/>
      <c r="D38" s="86"/>
      <c r="E38" s="75"/>
      <c r="F38" s="76"/>
      <c r="G38" s="22">
        <f t="shared" si="0"/>
        <v>0</v>
      </c>
      <c r="H38" s="23">
        <f t="shared" si="1"/>
      </c>
      <c r="I38" s="63">
        <f t="shared" si="2"/>
      </c>
      <c r="J38" s="22">
        <f>IF(ISNUMBER(I38),ROUND(VLOOKUP($I38,Faktoren!$A$29:$R$84,13,FALSE)*$G38/12*20,0)/20,0)</f>
        <v>0</v>
      </c>
      <c r="K38" s="9">
        <f>IF(ISNUMBER(I38),ROUND(VLOOKUP($I38,Faktoren!$A$29:$R$84,15,FALSE)*$G38/12*20,0)/20,0)</f>
        <v>0</v>
      </c>
      <c r="L38" s="27"/>
      <c r="M38" s="24">
        <f t="shared" si="3"/>
        <v>0</v>
      </c>
      <c r="N38" s="9">
        <f>IF(ISNUMBER(I38),ROUND(VLOOKUP($I38,Faktoren!$A$29:$R$84,12,FALSE)*$G38/12*20,0)/20,0)</f>
        <v>0</v>
      </c>
      <c r="O38" s="9">
        <f>IF(ISNUMBER(I38),ROUND(VLOOKUP($I38,Faktoren!$A$29:$R$84,14,FALSE)*$G38/12*20,0)/20,0)</f>
        <v>0</v>
      </c>
      <c r="P38" s="27"/>
      <c r="Q38" s="64">
        <f t="shared" si="4"/>
        <v>0</v>
      </c>
      <c r="R38" s="9">
        <f t="shared" si="5"/>
        <v>0</v>
      </c>
      <c r="S38" s="25">
        <f t="shared" si="6"/>
        <v>0</v>
      </c>
      <c r="T38" s="6"/>
    </row>
    <row r="39" spans="1:20" ht="11.25">
      <c r="A39" s="74"/>
      <c r="B39" s="74"/>
      <c r="C39" s="74"/>
      <c r="D39" s="86"/>
      <c r="E39" s="75"/>
      <c r="F39" s="76"/>
      <c r="G39" s="22">
        <f t="shared" si="0"/>
        <v>0</v>
      </c>
      <c r="H39" s="23">
        <f t="shared" si="1"/>
      </c>
      <c r="I39" s="63">
        <f t="shared" si="2"/>
      </c>
      <c r="J39" s="22">
        <f>IF(ISNUMBER(I39),ROUND(VLOOKUP($I39,Faktoren!$A$29:$R$84,13,FALSE)*$G39/12*20,0)/20,0)</f>
        <v>0</v>
      </c>
      <c r="K39" s="9">
        <f>IF(ISNUMBER(I39),ROUND(VLOOKUP($I39,Faktoren!$A$29:$R$84,15,FALSE)*$G39/12*20,0)/20,0)</f>
        <v>0</v>
      </c>
      <c r="L39" s="27"/>
      <c r="M39" s="24">
        <f t="shared" si="3"/>
        <v>0</v>
      </c>
      <c r="N39" s="9">
        <f>IF(ISNUMBER(I39),ROUND(VLOOKUP($I39,Faktoren!$A$29:$R$84,12,FALSE)*$G39/12*20,0)/20,0)</f>
        <v>0</v>
      </c>
      <c r="O39" s="9">
        <f>IF(ISNUMBER(I39),ROUND(VLOOKUP($I39,Faktoren!$A$29:$R$84,14,FALSE)*$G39/12*20,0)/20,0)</f>
        <v>0</v>
      </c>
      <c r="P39" s="27"/>
      <c r="Q39" s="64">
        <f t="shared" si="4"/>
        <v>0</v>
      </c>
      <c r="R39" s="9">
        <f t="shared" si="5"/>
        <v>0</v>
      </c>
      <c r="S39" s="25">
        <f t="shared" si="6"/>
        <v>0</v>
      </c>
      <c r="T39" s="6"/>
    </row>
    <row r="40" spans="1:20" ht="11.25">
      <c r="A40" s="74"/>
      <c r="B40" s="74"/>
      <c r="C40" s="74"/>
      <c r="D40" s="86"/>
      <c r="E40" s="75"/>
      <c r="F40" s="76"/>
      <c r="G40" s="22">
        <f t="shared" si="0"/>
        <v>0</v>
      </c>
      <c r="H40" s="23">
        <f t="shared" si="1"/>
      </c>
      <c r="I40" s="63">
        <f t="shared" si="2"/>
      </c>
      <c r="J40" s="22">
        <f>IF(ISNUMBER(I40),ROUND(VLOOKUP($I40,Faktoren!$A$29:$R$84,13,FALSE)*$G40/12*20,0)/20,0)</f>
        <v>0</v>
      </c>
      <c r="K40" s="9">
        <f>IF(ISNUMBER(I40),ROUND(VLOOKUP($I40,Faktoren!$A$29:$R$84,15,FALSE)*$G40/12*20,0)/20,0)</f>
        <v>0</v>
      </c>
      <c r="L40" s="27"/>
      <c r="M40" s="24">
        <f t="shared" si="3"/>
        <v>0</v>
      </c>
      <c r="N40" s="9">
        <f>IF(ISNUMBER(I40),ROUND(VLOOKUP($I40,Faktoren!$A$29:$R$84,12,FALSE)*$G40/12*20,0)/20,0)</f>
        <v>0</v>
      </c>
      <c r="O40" s="9">
        <f>IF(ISNUMBER(I40),ROUND(VLOOKUP($I40,Faktoren!$A$29:$R$84,14,FALSE)*$G40/12*20,0)/20,0)</f>
        <v>0</v>
      </c>
      <c r="P40" s="27"/>
      <c r="Q40" s="64">
        <f t="shared" si="4"/>
        <v>0</v>
      </c>
      <c r="R40" s="9">
        <f t="shared" si="5"/>
        <v>0</v>
      </c>
      <c r="S40" s="25">
        <f t="shared" si="6"/>
        <v>0</v>
      </c>
      <c r="T40" s="6"/>
    </row>
    <row r="41" spans="1:20" ht="11.25">
      <c r="A41" s="74"/>
      <c r="B41" s="74"/>
      <c r="C41" s="74"/>
      <c r="D41" s="86"/>
      <c r="E41" s="75"/>
      <c r="F41" s="76"/>
      <c r="G41" s="22">
        <f t="shared" si="0"/>
        <v>0</v>
      </c>
      <c r="H41" s="23">
        <f t="shared" si="1"/>
      </c>
      <c r="I41" s="63">
        <f t="shared" si="2"/>
      </c>
      <c r="J41" s="22">
        <f>IF(ISNUMBER(I41),ROUND(VLOOKUP($I41,Faktoren!$A$29:$R$84,13,FALSE)*$G41/12*20,0)/20,0)</f>
        <v>0</v>
      </c>
      <c r="K41" s="9">
        <f>IF(ISNUMBER(I41),ROUND(VLOOKUP($I41,Faktoren!$A$29:$R$84,15,FALSE)*$G41/12*20,0)/20,0)</f>
        <v>0</v>
      </c>
      <c r="L41" s="27"/>
      <c r="M41" s="24">
        <f t="shared" si="3"/>
        <v>0</v>
      </c>
      <c r="N41" s="9">
        <f>IF(ISNUMBER(I41),ROUND(VLOOKUP($I41,Faktoren!$A$29:$R$84,12,FALSE)*$G41/12*20,0)/20,0)</f>
        <v>0</v>
      </c>
      <c r="O41" s="9">
        <f>IF(ISNUMBER(I41),ROUND(VLOOKUP($I41,Faktoren!$A$29:$R$84,14,FALSE)*$G41/12*20,0)/20,0)</f>
        <v>0</v>
      </c>
      <c r="P41" s="27"/>
      <c r="Q41" s="64">
        <f t="shared" si="4"/>
        <v>0</v>
      </c>
      <c r="R41" s="9">
        <f t="shared" si="5"/>
        <v>0</v>
      </c>
      <c r="S41" s="25">
        <f t="shared" si="6"/>
        <v>0</v>
      </c>
      <c r="T41" s="6"/>
    </row>
    <row r="42" spans="1:20" ht="11.25">
      <c r="A42" s="74"/>
      <c r="B42" s="74"/>
      <c r="C42" s="74"/>
      <c r="D42" s="86"/>
      <c r="E42" s="75"/>
      <c r="F42" s="76"/>
      <c r="G42" s="22">
        <f t="shared" si="0"/>
        <v>0</v>
      </c>
      <c r="H42" s="23">
        <f t="shared" si="1"/>
      </c>
      <c r="I42" s="63">
        <f t="shared" si="2"/>
      </c>
      <c r="J42" s="22">
        <f>IF(ISNUMBER(I42),ROUND(VLOOKUP($I42,Faktoren!$A$29:$R$84,13,FALSE)*$G42/12*20,0)/20,0)</f>
        <v>0</v>
      </c>
      <c r="K42" s="9">
        <f>IF(ISNUMBER(I42),ROUND(VLOOKUP($I42,Faktoren!$A$29:$R$84,15,FALSE)*$G42/12*20,0)/20,0)</f>
        <v>0</v>
      </c>
      <c r="L42" s="27"/>
      <c r="M42" s="24">
        <f t="shared" si="3"/>
        <v>0</v>
      </c>
      <c r="N42" s="9">
        <f>IF(ISNUMBER(I42),ROUND(VLOOKUP($I42,Faktoren!$A$29:$R$84,12,FALSE)*$G42/12*20,0)/20,0)</f>
        <v>0</v>
      </c>
      <c r="O42" s="9">
        <f>IF(ISNUMBER(I42),ROUND(VLOOKUP($I42,Faktoren!$A$29:$R$84,14,FALSE)*$G42/12*20,0)/20,0)</f>
        <v>0</v>
      </c>
      <c r="P42" s="27"/>
      <c r="Q42" s="64">
        <f t="shared" si="4"/>
        <v>0</v>
      </c>
      <c r="R42" s="9">
        <f t="shared" si="5"/>
        <v>0</v>
      </c>
      <c r="S42" s="25">
        <f t="shared" si="6"/>
        <v>0</v>
      </c>
      <c r="T42" s="6"/>
    </row>
    <row r="43" spans="1:20" ht="11.25">
      <c r="A43" s="74"/>
      <c r="B43" s="74"/>
      <c r="C43" s="74"/>
      <c r="D43" s="86"/>
      <c r="E43" s="75"/>
      <c r="F43" s="76"/>
      <c r="G43" s="22">
        <f t="shared" si="0"/>
        <v>0</v>
      </c>
      <c r="H43" s="23">
        <f t="shared" si="1"/>
      </c>
      <c r="I43" s="63">
        <f t="shared" si="2"/>
      </c>
      <c r="J43" s="22">
        <f>IF(ISNUMBER(I43),ROUND(VLOOKUP($I43,Faktoren!$A$29:$R$84,13,FALSE)*$G43/12*20,0)/20,0)</f>
        <v>0</v>
      </c>
      <c r="K43" s="9">
        <f>IF(ISNUMBER(I43),ROUND(VLOOKUP($I43,Faktoren!$A$29:$R$84,15,FALSE)*$G43/12*20,0)/20,0)</f>
        <v>0</v>
      </c>
      <c r="L43" s="27"/>
      <c r="M43" s="24">
        <f t="shared" si="3"/>
        <v>0</v>
      </c>
      <c r="N43" s="9">
        <f>IF(ISNUMBER(I43),ROUND(VLOOKUP($I43,Faktoren!$A$29:$R$84,12,FALSE)*$G43/12*20,0)/20,0)</f>
        <v>0</v>
      </c>
      <c r="O43" s="9">
        <f>IF(ISNUMBER(I43),ROUND(VLOOKUP($I43,Faktoren!$A$29:$R$84,14,FALSE)*$G43/12*20,0)/20,0)</f>
        <v>0</v>
      </c>
      <c r="P43" s="27"/>
      <c r="Q43" s="64">
        <f t="shared" si="4"/>
        <v>0</v>
      </c>
      <c r="R43" s="9">
        <f t="shared" si="5"/>
        <v>0</v>
      </c>
      <c r="S43" s="25">
        <f t="shared" si="6"/>
        <v>0</v>
      </c>
      <c r="T43" s="6"/>
    </row>
    <row r="44" spans="1:20" ht="11.25">
      <c r="A44" s="74"/>
      <c r="B44" s="74"/>
      <c r="C44" s="74"/>
      <c r="D44" s="86"/>
      <c r="E44" s="75"/>
      <c r="F44" s="76"/>
      <c r="G44" s="22">
        <f t="shared" si="0"/>
        <v>0</v>
      </c>
      <c r="H44" s="23">
        <f t="shared" si="1"/>
      </c>
      <c r="I44" s="63">
        <f t="shared" si="2"/>
      </c>
      <c r="J44" s="22">
        <f>IF(ISNUMBER(I44),ROUND(VLOOKUP($I44,Faktoren!$A$29:$R$84,13,FALSE)*$G44/12*20,0)/20,0)</f>
        <v>0</v>
      </c>
      <c r="K44" s="9">
        <f>IF(ISNUMBER(I44),ROUND(VLOOKUP($I44,Faktoren!$A$29:$R$84,15,FALSE)*$G44/12*20,0)/20,0)</f>
        <v>0</v>
      </c>
      <c r="L44" s="27"/>
      <c r="M44" s="24">
        <f t="shared" si="3"/>
        <v>0</v>
      </c>
      <c r="N44" s="9">
        <f>IF(ISNUMBER(I44),ROUND(VLOOKUP($I44,Faktoren!$A$29:$R$84,12,FALSE)*$G44/12*20,0)/20,0)</f>
        <v>0</v>
      </c>
      <c r="O44" s="9">
        <f>IF(ISNUMBER(I44),ROUND(VLOOKUP($I44,Faktoren!$A$29:$R$84,14,FALSE)*$G44/12*20,0)/20,0)</f>
        <v>0</v>
      </c>
      <c r="P44" s="27"/>
      <c r="Q44" s="64">
        <f t="shared" si="4"/>
        <v>0</v>
      </c>
      <c r="R44" s="9">
        <f t="shared" si="5"/>
        <v>0</v>
      </c>
      <c r="S44" s="25">
        <f t="shared" si="6"/>
        <v>0</v>
      </c>
      <c r="T44" s="6"/>
    </row>
    <row r="45" spans="1:19" ht="11.25">
      <c r="A45" s="74"/>
      <c r="B45" s="74"/>
      <c r="C45" s="74"/>
      <c r="D45" s="86"/>
      <c r="E45" s="75"/>
      <c r="F45" s="76"/>
      <c r="G45" s="22">
        <f t="shared" si="0"/>
        <v>0</v>
      </c>
      <c r="H45" s="23">
        <f t="shared" si="1"/>
      </c>
      <c r="I45" s="63">
        <f t="shared" si="2"/>
      </c>
      <c r="J45" s="22">
        <f>IF(ISNUMBER(I45),ROUND(VLOOKUP($I45,Faktoren!$A$29:$R$84,13,FALSE)*$G45/12*20,0)/20,0)</f>
        <v>0</v>
      </c>
      <c r="K45" s="9">
        <f>IF(ISNUMBER(I45),ROUND(VLOOKUP($I45,Faktoren!$A$29:$R$84,15,FALSE)*$G45/12*20,0)/20,0)</f>
        <v>0</v>
      </c>
      <c r="L45" s="27"/>
      <c r="M45" s="24">
        <f t="shared" si="3"/>
        <v>0</v>
      </c>
      <c r="N45" s="9">
        <f>IF(ISNUMBER(I45),ROUND(VLOOKUP($I45,Faktoren!$A$29:$R$84,12,FALSE)*$G45/12*20,0)/20,0)</f>
        <v>0</v>
      </c>
      <c r="O45" s="9">
        <f>IF(ISNUMBER(I45),ROUND(VLOOKUP($I45,Faktoren!$A$29:$R$84,14,FALSE)*$G45/12*20,0)/20,0)</f>
        <v>0</v>
      </c>
      <c r="P45" s="27"/>
      <c r="Q45" s="64">
        <f t="shared" si="4"/>
        <v>0</v>
      </c>
      <c r="R45" s="9">
        <f t="shared" si="5"/>
        <v>0</v>
      </c>
      <c r="S45" s="25">
        <f t="shared" si="6"/>
        <v>0</v>
      </c>
    </row>
    <row r="46" spans="1:19" ht="11.25">
      <c r="A46" s="74"/>
      <c r="B46" s="74"/>
      <c r="C46" s="74"/>
      <c r="D46" s="86"/>
      <c r="E46" s="75"/>
      <c r="F46" s="76"/>
      <c r="G46" s="22">
        <f t="shared" si="0"/>
        <v>0</v>
      </c>
      <c r="H46" s="23">
        <f t="shared" si="1"/>
      </c>
      <c r="I46" s="63">
        <f t="shared" si="2"/>
      </c>
      <c r="J46" s="22">
        <f>IF(ISNUMBER(I46),ROUND(VLOOKUP($I46,Faktoren!$A$29:$R$84,13,FALSE)*$G46/12*20,0)/20,0)</f>
        <v>0</v>
      </c>
      <c r="K46" s="9">
        <f>IF(ISNUMBER(I46),ROUND(VLOOKUP($I46,Faktoren!$A$29:$R$84,15,FALSE)*$G46/12*20,0)/20,0)</f>
        <v>0</v>
      </c>
      <c r="L46" s="27"/>
      <c r="M46" s="24">
        <f t="shared" si="3"/>
        <v>0</v>
      </c>
      <c r="N46" s="9">
        <f>IF(ISNUMBER(I46),ROUND(VLOOKUP($I46,Faktoren!$A$29:$R$84,12,FALSE)*$G46/12*20,0)/20,0)</f>
        <v>0</v>
      </c>
      <c r="O46" s="9">
        <f>IF(ISNUMBER(I46),ROUND(VLOOKUP($I46,Faktoren!$A$29:$R$84,14,FALSE)*$G46/12*20,0)/20,0)</f>
        <v>0</v>
      </c>
      <c r="P46" s="27"/>
      <c r="Q46" s="64">
        <f t="shared" si="4"/>
        <v>0</v>
      </c>
      <c r="R46" s="9">
        <f t="shared" si="5"/>
        <v>0</v>
      </c>
      <c r="S46" s="25">
        <f t="shared" si="6"/>
        <v>0</v>
      </c>
    </row>
    <row r="47" spans="1:19" ht="11.25">
      <c r="A47" s="74"/>
      <c r="B47" s="74"/>
      <c r="C47" s="74"/>
      <c r="D47" s="86"/>
      <c r="E47" s="75"/>
      <c r="F47" s="76"/>
      <c r="G47" s="22">
        <f t="shared" si="0"/>
        <v>0</v>
      </c>
      <c r="H47" s="23">
        <f t="shared" si="1"/>
      </c>
      <c r="I47" s="63">
        <f t="shared" si="2"/>
      </c>
      <c r="J47" s="22">
        <f>IF(ISNUMBER(I47),ROUND(VLOOKUP($I47,Faktoren!$A$29:$R$84,13,FALSE)*$G47/12*20,0)/20,0)</f>
        <v>0</v>
      </c>
      <c r="K47" s="9">
        <f>IF(ISNUMBER(I47),ROUND(VLOOKUP($I47,Faktoren!$A$29:$R$84,15,FALSE)*$G47/12*20,0)/20,0)</f>
        <v>0</v>
      </c>
      <c r="L47" s="27"/>
      <c r="M47" s="24">
        <f t="shared" si="3"/>
        <v>0</v>
      </c>
      <c r="N47" s="9">
        <f>IF(ISNUMBER(I47),ROUND(VLOOKUP($I47,Faktoren!$A$29:$R$84,12,FALSE)*$G47/12*20,0)/20,0)</f>
        <v>0</v>
      </c>
      <c r="O47" s="9">
        <f>IF(ISNUMBER(I47),ROUND(VLOOKUP($I47,Faktoren!$A$29:$R$84,14,FALSE)*$G47/12*20,0)/20,0)</f>
        <v>0</v>
      </c>
      <c r="P47" s="27"/>
      <c r="Q47" s="64">
        <f t="shared" si="4"/>
        <v>0</v>
      </c>
      <c r="R47" s="9">
        <f t="shared" si="5"/>
        <v>0</v>
      </c>
      <c r="S47" s="25">
        <f t="shared" si="6"/>
        <v>0</v>
      </c>
    </row>
    <row r="48" spans="1:19" ht="11.25">
      <c r="A48" s="74"/>
      <c r="B48" s="74"/>
      <c r="C48" s="74"/>
      <c r="D48" s="86"/>
      <c r="E48" s="75"/>
      <c r="F48" s="76"/>
      <c r="G48" s="22">
        <f t="shared" si="0"/>
        <v>0</v>
      </c>
      <c r="H48" s="23">
        <f t="shared" si="1"/>
      </c>
      <c r="I48" s="63">
        <f t="shared" si="2"/>
      </c>
      <c r="J48" s="22">
        <f>IF(ISNUMBER(I48),ROUND(VLOOKUP($I48,Faktoren!$A$29:$R$84,13,FALSE)*$G48/12*20,0)/20,0)</f>
        <v>0</v>
      </c>
      <c r="K48" s="9">
        <f>IF(ISNUMBER(I48),ROUND(VLOOKUP($I48,Faktoren!$A$29:$R$84,15,FALSE)*$G48/12*20,0)/20,0)</f>
        <v>0</v>
      </c>
      <c r="L48" s="27"/>
      <c r="M48" s="24">
        <f t="shared" si="3"/>
        <v>0</v>
      </c>
      <c r="N48" s="9">
        <f>IF(ISNUMBER(I48),ROUND(VLOOKUP($I48,Faktoren!$A$29:$R$84,12,FALSE)*$G48/12*20,0)/20,0)</f>
        <v>0</v>
      </c>
      <c r="O48" s="9">
        <f>IF(ISNUMBER(I48),ROUND(VLOOKUP($I48,Faktoren!$A$29:$R$84,14,FALSE)*$G48/12*20,0)/20,0)</f>
        <v>0</v>
      </c>
      <c r="P48" s="27"/>
      <c r="Q48" s="64">
        <f t="shared" si="4"/>
        <v>0</v>
      </c>
      <c r="R48" s="9">
        <f t="shared" si="5"/>
        <v>0</v>
      </c>
      <c r="S48" s="25">
        <f t="shared" si="6"/>
        <v>0</v>
      </c>
    </row>
    <row r="49" spans="1:19" ht="11.25">
      <c r="A49" s="74"/>
      <c r="B49" s="74"/>
      <c r="C49" s="74"/>
      <c r="D49" s="86"/>
      <c r="E49" s="75"/>
      <c r="F49" s="76"/>
      <c r="G49" s="22">
        <f t="shared" si="0"/>
        <v>0</v>
      </c>
      <c r="H49" s="23">
        <f t="shared" si="1"/>
      </c>
      <c r="I49" s="63">
        <f t="shared" si="2"/>
      </c>
      <c r="J49" s="22">
        <f>IF(ISNUMBER(I49),ROUND(VLOOKUP($I49,Faktoren!$A$29:$R$84,13,FALSE)*$G49/12*20,0)/20,0)</f>
        <v>0</v>
      </c>
      <c r="K49" s="9">
        <f>IF(ISNUMBER(I49),ROUND(VLOOKUP($I49,Faktoren!$A$29:$R$84,15,FALSE)*$G49/12*20,0)/20,0)</f>
        <v>0</v>
      </c>
      <c r="L49" s="27"/>
      <c r="M49" s="24">
        <f t="shared" si="3"/>
        <v>0</v>
      </c>
      <c r="N49" s="9">
        <f>IF(ISNUMBER(I49),ROUND(VLOOKUP($I49,Faktoren!$A$29:$R$84,12,FALSE)*$G49/12*20,0)/20,0)</f>
        <v>0</v>
      </c>
      <c r="O49" s="9">
        <f>IF(ISNUMBER(I49),ROUND(VLOOKUP($I49,Faktoren!$A$29:$R$84,14,FALSE)*$G49/12*20,0)/20,0)</f>
        <v>0</v>
      </c>
      <c r="P49" s="27"/>
      <c r="Q49" s="64">
        <f t="shared" si="4"/>
        <v>0</v>
      </c>
      <c r="R49" s="9">
        <f t="shared" si="5"/>
        <v>0</v>
      </c>
      <c r="S49" s="25">
        <f t="shared" si="6"/>
        <v>0</v>
      </c>
    </row>
    <row r="50" spans="1:19" ht="11.25">
      <c r="A50" s="74"/>
      <c r="B50" s="74"/>
      <c r="C50" s="74"/>
      <c r="D50" s="86"/>
      <c r="E50" s="75"/>
      <c r="F50" s="76"/>
      <c r="G50" s="22">
        <f t="shared" si="0"/>
        <v>0</v>
      </c>
      <c r="H50" s="23">
        <f t="shared" si="1"/>
      </c>
      <c r="I50" s="63">
        <f t="shared" si="2"/>
      </c>
      <c r="J50" s="22">
        <f>IF(ISNUMBER(I50),ROUND(VLOOKUP($I50,Faktoren!$A$29:$R$84,13,FALSE)*$G50/12*20,0)/20,0)</f>
        <v>0</v>
      </c>
      <c r="K50" s="9">
        <f>IF(ISNUMBER(I50),ROUND(VLOOKUP($I50,Faktoren!$A$29:$R$84,15,FALSE)*$G50/12*20,0)/20,0)</f>
        <v>0</v>
      </c>
      <c r="L50" s="27"/>
      <c r="M50" s="24">
        <f t="shared" si="3"/>
        <v>0</v>
      </c>
      <c r="N50" s="9">
        <f>IF(ISNUMBER(I50),ROUND(VLOOKUP($I50,Faktoren!$A$29:$R$84,12,FALSE)*$G50/12*20,0)/20,0)</f>
        <v>0</v>
      </c>
      <c r="O50" s="9">
        <f>IF(ISNUMBER(I50),ROUND(VLOOKUP($I50,Faktoren!$A$29:$R$84,14,FALSE)*$G50/12*20,0)/20,0)</f>
        <v>0</v>
      </c>
      <c r="P50" s="27"/>
      <c r="Q50" s="64">
        <f t="shared" si="4"/>
        <v>0</v>
      </c>
      <c r="R50" s="9">
        <f t="shared" si="5"/>
        <v>0</v>
      </c>
      <c r="S50" s="25">
        <f t="shared" si="6"/>
        <v>0</v>
      </c>
    </row>
    <row r="51" spans="1:19" ht="11.25">
      <c r="A51" s="74"/>
      <c r="B51" s="74"/>
      <c r="C51" s="74"/>
      <c r="D51" s="86"/>
      <c r="E51" s="75"/>
      <c r="F51" s="76"/>
      <c r="G51" s="22">
        <f t="shared" si="0"/>
        <v>0</v>
      </c>
      <c r="H51" s="23">
        <f t="shared" si="1"/>
      </c>
      <c r="I51" s="63">
        <f t="shared" si="2"/>
      </c>
      <c r="J51" s="22">
        <f>IF(ISNUMBER(I51),ROUND(VLOOKUP($I51,Faktoren!$A$29:$R$84,13,FALSE)*$G51/12*20,0)/20,0)</f>
        <v>0</v>
      </c>
      <c r="K51" s="9">
        <f>IF(ISNUMBER(I51),ROUND(VLOOKUP($I51,Faktoren!$A$29:$R$84,15,FALSE)*$G51/12*20,0)/20,0)</f>
        <v>0</v>
      </c>
      <c r="L51" s="27"/>
      <c r="M51" s="24">
        <f t="shared" si="3"/>
        <v>0</v>
      </c>
      <c r="N51" s="9">
        <f>IF(ISNUMBER(I51),ROUND(VLOOKUP($I51,Faktoren!$A$29:$R$84,12,FALSE)*$G51/12*20,0)/20,0)</f>
        <v>0</v>
      </c>
      <c r="O51" s="9">
        <f>IF(ISNUMBER(I51),ROUND(VLOOKUP($I51,Faktoren!$A$29:$R$84,14,FALSE)*$G51/12*20,0)/20,0)</f>
        <v>0</v>
      </c>
      <c r="P51" s="27"/>
      <c r="Q51" s="64">
        <f t="shared" si="4"/>
        <v>0</v>
      </c>
      <c r="R51" s="9">
        <f t="shared" si="5"/>
        <v>0</v>
      </c>
      <c r="S51" s="25">
        <f t="shared" si="6"/>
        <v>0</v>
      </c>
    </row>
    <row r="52" spans="1:19" ht="11.25">
      <c r="A52" s="74"/>
      <c r="B52" s="74"/>
      <c r="C52" s="74"/>
      <c r="D52" s="86"/>
      <c r="E52" s="75"/>
      <c r="F52" s="76"/>
      <c r="G52" s="22">
        <f t="shared" si="0"/>
        <v>0</v>
      </c>
      <c r="H52" s="23">
        <f t="shared" si="1"/>
      </c>
      <c r="I52" s="63">
        <f t="shared" si="2"/>
      </c>
      <c r="J52" s="22">
        <f>IF(ISNUMBER(I52),ROUND(VLOOKUP($I52,Faktoren!$A$29:$R$84,13,FALSE)*$G52/12*20,0)/20,0)</f>
        <v>0</v>
      </c>
      <c r="K52" s="9">
        <f>IF(ISNUMBER(I52),ROUND(VLOOKUP($I52,Faktoren!$A$29:$R$84,15,FALSE)*$G52/12*20,0)/20,0)</f>
        <v>0</v>
      </c>
      <c r="L52" s="27"/>
      <c r="M52" s="24">
        <f t="shared" si="3"/>
        <v>0</v>
      </c>
      <c r="N52" s="9">
        <f>IF(ISNUMBER(I52),ROUND(VLOOKUP($I52,Faktoren!$A$29:$R$84,12,FALSE)*$G52/12*20,0)/20,0)</f>
        <v>0</v>
      </c>
      <c r="O52" s="9">
        <f>IF(ISNUMBER(I52),ROUND(VLOOKUP($I52,Faktoren!$A$29:$R$84,14,FALSE)*$G52/12*20,0)/20,0)</f>
        <v>0</v>
      </c>
      <c r="P52" s="27"/>
      <c r="Q52" s="64">
        <f t="shared" si="4"/>
        <v>0</v>
      </c>
      <c r="R52" s="9">
        <f t="shared" si="5"/>
        <v>0</v>
      </c>
      <c r="S52" s="25">
        <f t="shared" si="6"/>
        <v>0</v>
      </c>
    </row>
    <row r="53" spans="1:19" ht="11.25">
      <c r="A53" s="74"/>
      <c r="B53" s="74"/>
      <c r="C53" s="74"/>
      <c r="D53" s="86"/>
      <c r="E53" s="75"/>
      <c r="F53" s="76"/>
      <c r="G53" s="22">
        <f t="shared" si="0"/>
        <v>0</v>
      </c>
      <c r="H53" s="23">
        <f t="shared" si="1"/>
      </c>
      <c r="I53" s="63">
        <f t="shared" si="2"/>
      </c>
      <c r="J53" s="22">
        <f>IF(ISNUMBER(I53),ROUND(VLOOKUP($I53,Faktoren!$A$29:$R$84,13,FALSE)*$G53/12*20,0)/20,0)</f>
        <v>0</v>
      </c>
      <c r="K53" s="9">
        <f>IF(ISNUMBER(I53),ROUND(VLOOKUP($I53,Faktoren!$A$29:$R$84,15,FALSE)*$G53/12*20,0)/20,0)</f>
        <v>0</v>
      </c>
      <c r="L53" s="27"/>
      <c r="M53" s="24">
        <f t="shared" si="3"/>
        <v>0</v>
      </c>
      <c r="N53" s="9">
        <f>IF(ISNUMBER(I53),ROUND(VLOOKUP($I53,Faktoren!$A$29:$R$84,12,FALSE)*$G53/12*20,0)/20,0)</f>
        <v>0</v>
      </c>
      <c r="O53" s="9">
        <f>IF(ISNUMBER(I53),ROUND(VLOOKUP($I53,Faktoren!$A$29:$R$84,14,FALSE)*$G53/12*20,0)/20,0)</f>
        <v>0</v>
      </c>
      <c r="P53" s="27"/>
      <c r="Q53" s="64">
        <f t="shared" si="4"/>
        <v>0</v>
      </c>
      <c r="R53" s="9">
        <f t="shared" si="5"/>
        <v>0</v>
      </c>
      <c r="S53" s="25">
        <f t="shared" si="6"/>
        <v>0</v>
      </c>
    </row>
    <row r="54" spans="1:19" ht="11.25">
      <c r="A54" s="74"/>
      <c r="B54" s="74"/>
      <c r="C54" s="74"/>
      <c r="D54" s="86"/>
      <c r="E54" s="75"/>
      <c r="F54" s="76"/>
      <c r="G54" s="22">
        <f t="shared" si="0"/>
        <v>0</v>
      </c>
      <c r="H54" s="23">
        <f t="shared" si="1"/>
      </c>
      <c r="I54" s="63">
        <f t="shared" si="2"/>
      </c>
      <c r="J54" s="22">
        <f>IF(ISNUMBER(I54),ROUND(VLOOKUP($I54,Faktoren!$A$29:$R$84,13,FALSE)*$G54/12*20,0)/20,0)</f>
        <v>0</v>
      </c>
      <c r="K54" s="9">
        <f>IF(ISNUMBER(I54),ROUND(VLOOKUP($I54,Faktoren!$A$29:$R$84,15,FALSE)*$G54/12*20,0)/20,0)</f>
        <v>0</v>
      </c>
      <c r="L54" s="27"/>
      <c r="M54" s="24">
        <f t="shared" si="3"/>
        <v>0</v>
      </c>
      <c r="N54" s="9">
        <f>IF(ISNUMBER(I54),ROUND(VLOOKUP($I54,Faktoren!$A$29:$R$84,12,FALSE)*$G54/12*20,0)/20,0)</f>
        <v>0</v>
      </c>
      <c r="O54" s="9">
        <f>IF(ISNUMBER(I54),ROUND(VLOOKUP($I54,Faktoren!$A$29:$R$84,14,FALSE)*$G54/12*20,0)/20,0)</f>
        <v>0</v>
      </c>
      <c r="P54" s="27"/>
      <c r="Q54" s="64">
        <f t="shared" si="4"/>
        <v>0</v>
      </c>
      <c r="R54" s="9">
        <f t="shared" si="5"/>
        <v>0</v>
      </c>
      <c r="S54" s="25">
        <f t="shared" si="6"/>
        <v>0</v>
      </c>
    </row>
    <row r="55" spans="1:19" ht="11.25">
      <c r="A55" s="74"/>
      <c r="B55" s="74"/>
      <c r="C55" s="74"/>
      <c r="D55" s="86"/>
      <c r="E55" s="75"/>
      <c r="F55" s="76"/>
      <c r="G55" s="22">
        <f t="shared" si="0"/>
        <v>0</v>
      </c>
      <c r="H55" s="23">
        <f t="shared" si="1"/>
      </c>
      <c r="I55" s="63">
        <f t="shared" si="2"/>
      </c>
      <c r="J55" s="22">
        <f>IF(ISNUMBER(I55),ROUND(VLOOKUP($I55,Faktoren!$A$29:$R$84,13,FALSE)*$G55/12*20,0)/20,0)</f>
        <v>0</v>
      </c>
      <c r="K55" s="9">
        <f>IF(ISNUMBER(I55),ROUND(VLOOKUP($I55,Faktoren!$A$29:$R$84,15,FALSE)*$G55/12*20,0)/20,0)</f>
        <v>0</v>
      </c>
      <c r="L55" s="27"/>
      <c r="M55" s="24">
        <f t="shared" si="3"/>
        <v>0</v>
      </c>
      <c r="N55" s="9">
        <f>IF(ISNUMBER(I55),ROUND(VLOOKUP($I55,Faktoren!$A$29:$R$84,12,FALSE)*$G55/12*20,0)/20,0)</f>
        <v>0</v>
      </c>
      <c r="O55" s="9">
        <f>IF(ISNUMBER(I55),ROUND(VLOOKUP($I55,Faktoren!$A$29:$R$84,14,FALSE)*$G55/12*20,0)/20,0)</f>
        <v>0</v>
      </c>
      <c r="P55" s="27"/>
      <c r="Q55" s="64">
        <f t="shared" si="4"/>
        <v>0</v>
      </c>
      <c r="R55" s="9">
        <f t="shared" si="5"/>
        <v>0</v>
      </c>
      <c r="S55" s="25">
        <f t="shared" si="6"/>
        <v>0</v>
      </c>
    </row>
    <row r="56" spans="1:19" ht="11.25">
      <c r="A56" s="74"/>
      <c r="B56" s="74"/>
      <c r="C56" s="74"/>
      <c r="D56" s="86"/>
      <c r="E56" s="75"/>
      <c r="F56" s="76"/>
      <c r="G56" s="22">
        <f t="shared" si="0"/>
        <v>0</v>
      </c>
      <c r="H56" s="23">
        <f t="shared" si="1"/>
      </c>
      <c r="I56" s="63">
        <f t="shared" si="2"/>
      </c>
      <c r="J56" s="22">
        <f>IF(ISNUMBER(I56),ROUND(VLOOKUP($I56,Faktoren!$A$29:$R$84,13,FALSE)*$G56/12*20,0)/20,0)</f>
        <v>0</v>
      </c>
      <c r="K56" s="9">
        <f>IF(ISNUMBER(I56),ROUND(VLOOKUP($I56,Faktoren!$A$29:$R$84,15,FALSE)*$G56/12*20,0)/20,0)</f>
        <v>0</v>
      </c>
      <c r="L56" s="27"/>
      <c r="M56" s="24">
        <f t="shared" si="3"/>
        <v>0</v>
      </c>
      <c r="N56" s="9">
        <f>IF(ISNUMBER(I56),ROUND(VLOOKUP($I56,Faktoren!$A$29:$R$84,12,FALSE)*$G56/12*20,0)/20,0)</f>
        <v>0</v>
      </c>
      <c r="O56" s="9">
        <f>IF(ISNUMBER(I56),ROUND(VLOOKUP($I56,Faktoren!$A$29:$R$84,14,FALSE)*$G56/12*20,0)/20,0)</f>
        <v>0</v>
      </c>
      <c r="P56" s="27"/>
      <c r="Q56" s="64">
        <f t="shared" si="4"/>
        <v>0</v>
      </c>
      <c r="R56" s="9">
        <f t="shared" si="5"/>
        <v>0</v>
      </c>
      <c r="S56" s="25">
        <f t="shared" si="6"/>
        <v>0</v>
      </c>
    </row>
    <row r="57" spans="1:19" ht="11.25">
      <c r="A57" s="74"/>
      <c r="B57" s="74"/>
      <c r="C57" s="74"/>
      <c r="D57" s="86"/>
      <c r="E57" s="75"/>
      <c r="F57" s="76"/>
      <c r="G57" s="22">
        <f t="shared" si="0"/>
        <v>0</v>
      </c>
      <c r="H57" s="23">
        <f t="shared" si="1"/>
      </c>
      <c r="I57" s="63">
        <f t="shared" si="2"/>
      </c>
      <c r="J57" s="22">
        <f>IF(ISNUMBER(I57),ROUND(VLOOKUP($I57,Faktoren!$A$29:$R$84,13,FALSE)*$G57/12*20,0)/20,0)</f>
        <v>0</v>
      </c>
      <c r="K57" s="9">
        <f>IF(ISNUMBER(I57),ROUND(VLOOKUP($I57,Faktoren!$A$29:$R$84,15,FALSE)*$G57/12*20,0)/20,0)</f>
        <v>0</v>
      </c>
      <c r="L57" s="27"/>
      <c r="M57" s="24">
        <f t="shared" si="3"/>
        <v>0</v>
      </c>
      <c r="N57" s="9">
        <f>IF(ISNUMBER(I57),ROUND(VLOOKUP($I57,Faktoren!$A$29:$R$84,12,FALSE)*$G57/12*20,0)/20,0)</f>
        <v>0</v>
      </c>
      <c r="O57" s="9">
        <f>IF(ISNUMBER(I57),ROUND(VLOOKUP($I57,Faktoren!$A$29:$R$84,14,FALSE)*$G57/12*20,0)/20,0)</f>
        <v>0</v>
      </c>
      <c r="P57" s="27"/>
      <c r="Q57" s="64">
        <f t="shared" si="4"/>
        <v>0</v>
      </c>
      <c r="R57" s="9">
        <f t="shared" si="5"/>
        <v>0</v>
      </c>
      <c r="S57" s="25">
        <f t="shared" si="6"/>
        <v>0</v>
      </c>
    </row>
    <row r="58" spans="1:19" ht="11.25">
      <c r="A58" s="74"/>
      <c r="B58" s="74"/>
      <c r="C58" s="74"/>
      <c r="D58" s="86"/>
      <c r="E58" s="75"/>
      <c r="F58" s="76"/>
      <c r="G58" s="22">
        <f t="shared" si="0"/>
        <v>0</v>
      </c>
      <c r="H58" s="23">
        <f t="shared" si="1"/>
      </c>
      <c r="I58" s="63">
        <f t="shared" si="2"/>
      </c>
      <c r="J58" s="22">
        <f>IF(ISNUMBER(I58),ROUND(VLOOKUP($I58,Faktoren!$A$29:$R$84,13,FALSE)*$G58/12*20,0)/20,0)</f>
        <v>0</v>
      </c>
      <c r="K58" s="9">
        <f>IF(ISNUMBER(I58),ROUND(VLOOKUP($I58,Faktoren!$A$29:$R$84,15,FALSE)*$G58/12*20,0)/20,0)</f>
        <v>0</v>
      </c>
      <c r="L58" s="27"/>
      <c r="M58" s="24">
        <f t="shared" si="3"/>
        <v>0</v>
      </c>
      <c r="N58" s="9">
        <f>IF(ISNUMBER(I58),ROUND(VLOOKUP($I58,Faktoren!$A$29:$R$84,12,FALSE)*$G58/12*20,0)/20,0)</f>
        <v>0</v>
      </c>
      <c r="O58" s="9">
        <f>IF(ISNUMBER(I58),ROUND(VLOOKUP($I58,Faktoren!$A$29:$R$84,14,FALSE)*$G58/12*20,0)/20,0)</f>
        <v>0</v>
      </c>
      <c r="P58" s="27"/>
      <c r="Q58" s="64">
        <f t="shared" si="4"/>
        <v>0</v>
      </c>
      <c r="R58" s="9">
        <f t="shared" si="5"/>
        <v>0</v>
      </c>
      <c r="S58" s="25">
        <f t="shared" si="6"/>
        <v>0</v>
      </c>
    </row>
    <row r="59" spans="1:19" ht="11.25">
      <c r="A59" s="74"/>
      <c r="B59" s="74"/>
      <c r="C59" s="74"/>
      <c r="D59" s="86"/>
      <c r="E59" s="75"/>
      <c r="F59" s="76"/>
      <c r="G59" s="22">
        <f t="shared" si="0"/>
        <v>0</v>
      </c>
      <c r="H59" s="23">
        <f t="shared" si="1"/>
      </c>
      <c r="I59" s="63">
        <f t="shared" si="2"/>
      </c>
      <c r="J59" s="22">
        <f>IF(ISNUMBER(I59),ROUND(VLOOKUP($I59,Faktoren!$A$29:$R$84,13,FALSE)*$G59/12*20,0)/20,0)</f>
        <v>0</v>
      </c>
      <c r="K59" s="9">
        <f>IF(ISNUMBER(I59),ROUND(VLOOKUP($I59,Faktoren!$A$29:$R$84,15,FALSE)*$G59/12*20,0)/20,0)</f>
        <v>0</v>
      </c>
      <c r="L59" s="27"/>
      <c r="M59" s="24">
        <f t="shared" si="3"/>
        <v>0</v>
      </c>
      <c r="N59" s="9">
        <f>IF(ISNUMBER(I59),ROUND(VLOOKUP($I59,Faktoren!$A$29:$R$84,12,FALSE)*$G59/12*20,0)/20,0)</f>
        <v>0</v>
      </c>
      <c r="O59" s="9">
        <f>IF(ISNUMBER(I59),ROUND(VLOOKUP($I59,Faktoren!$A$29:$R$84,14,FALSE)*$G59/12*20,0)/20,0)</f>
        <v>0</v>
      </c>
      <c r="P59" s="27"/>
      <c r="Q59" s="64">
        <f t="shared" si="4"/>
        <v>0</v>
      </c>
      <c r="R59" s="9">
        <f t="shared" si="5"/>
        <v>0</v>
      </c>
      <c r="S59" s="25">
        <f t="shared" si="6"/>
        <v>0</v>
      </c>
    </row>
    <row r="60" spans="1:19" ht="11.25">
      <c r="A60" s="74"/>
      <c r="B60" s="74"/>
      <c r="C60" s="74"/>
      <c r="D60" s="86"/>
      <c r="E60" s="75"/>
      <c r="F60" s="76"/>
      <c r="G60" s="22">
        <f aca="true" t="shared" si="7" ref="G60:G73">ROUND(IF($B$12="N",1,IF(OR(D60&gt;=0.3,E60&gt;0.75*$B$20),1,0))*MAX(0,IF(E60&gt;0.75*$B$20,MAX($B$20/8,E60-$B$19*D60),E60-$B$19*D60)),0)</f>
        <v>0</v>
      </c>
      <c r="H60" s="23">
        <f aca="true" t="shared" si="8" ref="H60:H73">IF($B60="","",(YEAR(F60)))</f>
      </c>
      <c r="I60" s="63">
        <f t="shared" si="2"/>
      </c>
      <c r="J60" s="22">
        <f>IF(ISNUMBER(I60),ROUND(VLOOKUP($I60,Faktoren!$A$29:$R$84,13,FALSE)*$G60/12*20,0)/20,0)</f>
        <v>0</v>
      </c>
      <c r="K60" s="9">
        <f>IF(ISNUMBER(I60),ROUND(VLOOKUP($I60,Faktoren!$A$29:$R$84,15,FALSE)*$G60/12*20,0)/20,0)</f>
        <v>0</v>
      </c>
      <c r="L60" s="27"/>
      <c r="M60" s="24">
        <f aca="true" t="shared" si="9" ref="M60:M73">SUM(J60:L60)</f>
        <v>0</v>
      </c>
      <c r="N60" s="9">
        <f>IF(ISNUMBER(I60),ROUND(VLOOKUP($I60,Faktoren!$A$29:$R$84,12,FALSE)*$G60/12*20,0)/20,0)</f>
        <v>0</v>
      </c>
      <c r="O60" s="9">
        <f>IF(ISNUMBER(I60),ROUND(VLOOKUP($I60,Faktoren!$A$29:$R$84,14,FALSE)*$G60/12*20,0)/20,0)</f>
        <v>0</v>
      </c>
      <c r="P60" s="27"/>
      <c r="Q60" s="64">
        <f aca="true" t="shared" si="10" ref="Q60:Q73">IF(ISNUMBER(I60),ROUND($B$17*G60/12*20,0)/20,0)</f>
        <v>0</v>
      </c>
      <c r="R60" s="9">
        <f aca="true" t="shared" si="11" ref="R60:R73">SUM(N60:Q60)</f>
        <v>0</v>
      </c>
      <c r="S60" s="25">
        <f aca="true" t="shared" si="12" ref="S60:S73">R60+M60</f>
        <v>0</v>
      </c>
    </row>
    <row r="61" spans="1:19" ht="11.25">
      <c r="A61" s="74"/>
      <c r="B61" s="74"/>
      <c r="C61" s="74"/>
      <c r="D61" s="86"/>
      <c r="E61" s="75"/>
      <c r="F61" s="76"/>
      <c r="G61" s="22">
        <f t="shared" si="7"/>
        <v>0</v>
      </c>
      <c r="H61" s="23">
        <f t="shared" si="8"/>
      </c>
      <c r="I61" s="63">
        <f t="shared" si="2"/>
      </c>
      <c r="J61" s="22">
        <f>IF(ISNUMBER(I61),ROUND(VLOOKUP($I61,Faktoren!$A$29:$R$84,13,FALSE)*$G61/12*20,0)/20,0)</f>
        <v>0</v>
      </c>
      <c r="K61" s="9">
        <f>IF(ISNUMBER(I61),ROUND(VLOOKUP($I61,Faktoren!$A$29:$R$84,15,FALSE)*$G61/12*20,0)/20,0)</f>
        <v>0</v>
      </c>
      <c r="L61" s="27"/>
      <c r="M61" s="24">
        <f t="shared" si="9"/>
        <v>0</v>
      </c>
      <c r="N61" s="9">
        <f>IF(ISNUMBER(I61),ROUND(VLOOKUP($I61,Faktoren!$A$29:$R$84,12,FALSE)*$G61/12*20,0)/20,0)</f>
        <v>0</v>
      </c>
      <c r="O61" s="9">
        <f>IF(ISNUMBER(I61),ROUND(VLOOKUP($I61,Faktoren!$A$29:$R$84,14,FALSE)*$G61/12*20,0)/20,0)</f>
        <v>0</v>
      </c>
      <c r="P61" s="27"/>
      <c r="Q61" s="64">
        <f t="shared" si="10"/>
        <v>0</v>
      </c>
      <c r="R61" s="9">
        <f t="shared" si="11"/>
        <v>0</v>
      </c>
      <c r="S61" s="25">
        <f t="shared" si="12"/>
        <v>0</v>
      </c>
    </row>
    <row r="62" spans="1:19" ht="11.25">
      <c r="A62" s="74"/>
      <c r="B62" s="74"/>
      <c r="C62" s="74"/>
      <c r="D62" s="86"/>
      <c r="E62" s="75"/>
      <c r="F62" s="76"/>
      <c r="G62" s="22">
        <f t="shared" si="7"/>
        <v>0</v>
      </c>
      <c r="H62" s="23">
        <f t="shared" si="8"/>
      </c>
      <c r="I62" s="63">
        <f t="shared" si="2"/>
      </c>
      <c r="J62" s="22">
        <f>IF(ISNUMBER(I62),ROUND(VLOOKUP($I62,Faktoren!$A$29:$R$84,13,FALSE)*$G62/12*20,0)/20,0)</f>
        <v>0</v>
      </c>
      <c r="K62" s="9">
        <f>IF(ISNUMBER(I62),ROUND(VLOOKUP($I62,Faktoren!$A$29:$R$84,15,FALSE)*$G62/12*20,0)/20,0)</f>
        <v>0</v>
      </c>
      <c r="L62" s="27"/>
      <c r="M62" s="24">
        <f t="shared" si="9"/>
        <v>0</v>
      </c>
      <c r="N62" s="9">
        <f>IF(ISNUMBER(I62),ROUND(VLOOKUP($I62,Faktoren!$A$29:$R$84,12,FALSE)*$G62/12*20,0)/20,0)</f>
        <v>0</v>
      </c>
      <c r="O62" s="9">
        <f>IF(ISNUMBER(I62),ROUND(VLOOKUP($I62,Faktoren!$A$29:$R$84,14,FALSE)*$G62/12*20,0)/20,0)</f>
        <v>0</v>
      </c>
      <c r="P62" s="27"/>
      <c r="Q62" s="64">
        <f t="shared" si="10"/>
        <v>0</v>
      </c>
      <c r="R62" s="9">
        <f t="shared" si="11"/>
        <v>0</v>
      </c>
      <c r="S62" s="25">
        <f t="shared" si="12"/>
        <v>0</v>
      </c>
    </row>
    <row r="63" spans="1:19" ht="11.25">
      <c r="A63" s="74"/>
      <c r="B63" s="74"/>
      <c r="C63" s="74"/>
      <c r="D63" s="86"/>
      <c r="E63" s="75"/>
      <c r="F63" s="76"/>
      <c r="G63" s="22">
        <f t="shared" si="7"/>
        <v>0</v>
      </c>
      <c r="H63" s="23">
        <f t="shared" si="8"/>
      </c>
      <c r="I63" s="63">
        <f t="shared" si="2"/>
      </c>
      <c r="J63" s="22">
        <f>IF(ISNUMBER(I63),ROUND(VLOOKUP($I63,Faktoren!$A$29:$R$84,13,FALSE)*$G63/12*20,0)/20,0)</f>
        <v>0</v>
      </c>
      <c r="K63" s="9">
        <f>IF(ISNUMBER(I63),ROUND(VLOOKUP($I63,Faktoren!$A$29:$R$84,15,FALSE)*$G63/12*20,0)/20,0)</f>
        <v>0</v>
      </c>
      <c r="L63" s="27"/>
      <c r="M63" s="24">
        <f t="shared" si="9"/>
        <v>0</v>
      </c>
      <c r="N63" s="9">
        <f>IF(ISNUMBER(I63),ROUND(VLOOKUP($I63,Faktoren!$A$29:$R$84,12,FALSE)*$G63/12*20,0)/20,0)</f>
        <v>0</v>
      </c>
      <c r="O63" s="9">
        <f>IF(ISNUMBER(I63),ROUND(VLOOKUP($I63,Faktoren!$A$29:$R$84,14,FALSE)*$G63/12*20,0)/20,0)</f>
        <v>0</v>
      </c>
      <c r="P63" s="27"/>
      <c r="Q63" s="64">
        <f t="shared" si="10"/>
        <v>0</v>
      </c>
      <c r="R63" s="9">
        <f t="shared" si="11"/>
        <v>0</v>
      </c>
      <c r="S63" s="25">
        <f t="shared" si="12"/>
        <v>0</v>
      </c>
    </row>
    <row r="64" spans="1:19" ht="11.25">
      <c r="A64" s="74"/>
      <c r="B64" s="74"/>
      <c r="C64" s="74"/>
      <c r="D64" s="86"/>
      <c r="E64" s="75"/>
      <c r="F64" s="76"/>
      <c r="G64" s="22">
        <f t="shared" si="7"/>
        <v>0</v>
      </c>
      <c r="H64" s="23">
        <f t="shared" si="8"/>
      </c>
      <c r="I64" s="63">
        <f t="shared" si="2"/>
      </c>
      <c r="J64" s="22">
        <f>IF(ISNUMBER(I64),ROUND(VLOOKUP($I64,Faktoren!$A$29:$R$84,13,FALSE)*$G64/12*20,0)/20,0)</f>
        <v>0</v>
      </c>
      <c r="K64" s="9">
        <f>IF(ISNUMBER(I64),ROUND(VLOOKUP($I64,Faktoren!$A$29:$R$84,15,FALSE)*$G64/12*20,0)/20,0)</f>
        <v>0</v>
      </c>
      <c r="L64" s="27"/>
      <c r="M64" s="24">
        <f t="shared" si="9"/>
        <v>0</v>
      </c>
      <c r="N64" s="9">
        <f>IF(ISNUMBER(I64),ROUND(VLOOKUP($I64,Faktoren!$A$29:$R$84,12,FALSE)*$G64/12*20,0)/20,0)</f>
        <v>0</v>
      </c>
      <c r="O64" s="9">
        <f>IF(ISNUMBER(I64),ROUND(VLOOKUP($I64,Faktoren!$A$29:$R$84,14,FALSE)*$G64/12*20,0)/20,0)</f>
        <v>0</v>
      </c>
      <c r="P64" s="27"/>
      <c r="Q64" s="64">
        <f t="shared" si="10"/>
        <v>0</v>
      </c>
      <c r="R64" s="9">
        <f t="shared" si="11"/>
        <v>0</v>
      </c>
      <c r="S64" s="25">
        <f t="shared" si="12"/>
        <v>0</v>
      </c>
    </row>
    <row r="65" spans="1:19" ht="11.25">
      <c r="A65" s="74"/>
      <c r="B65" s="74"/>
      <c r="C65" s="74"/>
      <c r="D65" s="86"/>
      <c r="E65" s="75"/>
      <c r="F65" s="76"/>
      <c r="G65" s="22">
        <f t="shared" si="7"/>
        <v>0</v>
      </c>
      <c r="H65" s="23">
        <f t="shared" si="8"/>
      </c>
      <c r="I65" s="63">
        <f t="shared" si="2"/>
      </c>
      <c r="J65" s="22">
        <f>IF(ISNUMBER(I65),ROUND(VLOOKUP($I65,Faktoren!$A$29:$R$84,13,FALSE)*$G65/12*20,0)/20,0)</f>
        <v>0</v>
      </c>
      <c r="K65" s="9">
        <f>IF(ISNUMBER(I65),ROUND(VLOOKUP($I65,Faktoren!$A$29:$R$84,15,FALSE)*$G65/12*20,0)/20,0)</f>
        <v>0</v>
      </c>
      <c r="L65" s="27"/>
      <c r="M65" s="24">
        <f t="shared" si="9"/>
        <v>0</v>
      </c>
      <c r="N65" s="9">
        <f>IF(ISNUMBER(I65),ROUND(VLOOKUP($I65,Faktoren!$A$29:$R$84,12,FALSE)*$G65/12*20,0)/20,0)</f>
        <v>0</v>
      </c>
      <c r="O65" s="9">
        <f>IF(ISNUMBER(I65),ROUND(VLOOKUP($I65,Faktoren!$A$29:$R$84,14,FALSE)*$G65/12*20,0)/20,0)</f>
        <v>0</v>
      </c>
      <c r="P65" s="27"/>
      <c r="Q65" s="64">
        <f t="shared" si="10"/>
        <v>0</v>
      </c>
      <c r="R65" s="9">
        <f t="shared" si="11"/>
        <v>0</v>
      </c>
      <c r="S65" s="25">
        <f t="shared" si="12"/>
        <v>0</v>
      </c>
    </row>
    <row r="66" spans="1:19" ht="11.25">
      <c r="A66" s="74"/>
      <c r="B66" s="74"/>
      <c r="C66" s="74"/>
      <c r="D66" s="86"/>
      <c r="E66" s="75"/>
      <c r="F66" s="76"/>
      <c r="G66" s="22">
        <f t="shared" si="7"/>
        <v>0</v>
      </c>
      <c r="H66" s="23">
        <f t="shared" si="8"/>
      </c>
      <c r="I66" s="63">
        <f t="shared" si="2"/>
      </c>
      <c r="J66" s="22">
        <f>IF(ISNUMBER(I66),ROUND(VLOOKUP($I66,Faktoren!$A$29:$R$84,13,FALSE)*$G66/12*20,0)/20,0)</f>
        <v>0</v>
      </c>
      <c r="K66" s="9">
        <f>IF(ISNUMBER(I66),ROUND(VLOOKUP($I66,Faktoren!$A$29:$R$84,15,FALSE)*$G66/12*20,0)/20,0)</f>
        <v>0</v>
      </c>
      <c r="L66" s="27"/>
      <c r="M66" s="24">
        <f t="shared" si="9"/>
        <v>0</v>
      </c>
      <c r="N66" s="9">
        <f>IF(ISNUMBER(I66),ROUND(VLOOKUP($I66,Faktoren!$A$29:$R$84,12,FALSE)*$G66/12*20,0)/20,0)</f>
        <v>0</v>
      </c>
      <c r="O66" s="9">
        <f>IF(ISNUMBER(I66),ROUND(VLOOKUP($I66,Faktoren!$A$29:$R$84,14,FALSE)*$G66/12*20,0)/20,0)</f>
        <v>0</v>
      </c>
      <c r="P66" s="27"/>
      <c r="Q66" s="64">
        <f t="shared" si="10"/>
        <v>0</v>
      </c>
      <c r="R66" s="9">
        <f t="shared" si="11"/>
        <v>0</v>
      </c>
      <c r="S66" s="25">
        <f t="shared" si="12"/>
        <v>0</v>
      </c>
    </row>
    <row r="67" spans="1:19" ht="11.25">
      <c r="A67" s="74"/>
      <c r="B67" s="74"/>
      <c r="C67" s="74"/>
      <c r="D67" s="86"/>
      <c r="E67" s="75"/>
      <c r="F67" s="76"/>
      <c r="G67" s="22">
        <f t="shared" si="7"/>
        <v>0</v>
      </c>
      <c r="H67" s="23">
        <f t="shared" si="8"/>
      </c>
      <c r="I67" s="63">
        <f t="shared" si="2"/>
      </c>
      <c r="J67" s="22">
        <f>IF(ISNUMBER(I67),ROUND(VLOOKUP($I67,Faktoren!$A$29:$R$84,13,FALSE)*$G67/12*20,0)/20,0)</f>
        <v>0</v>
      </c>
      <c r="K67" s="9">
        <f>IF(ISNUMBER(I67),ROUND(VLOOKUP($I67,Faktoren!$A$29:$R$84,15,FALSE)*$G67/12*20,0)/20,0)</f>
        <v>0</v>
      </c>
      <c r="L67" s="27"/>
      <c r="M67" s="24">
        <f t="shared" si="9"/>
        <v>0</v>
      </c>
      <c r="N67" s="9">
        <f>IF(ISNUMBER(I67),ROUND(VLOOKUP($I67,Faktoren!$A$29:$R$84,12,FALSE)*$G67/12*20,0)/20,0)</f>
        <v>0</v>
      </c>
      <c r="O67" s="9">
        <f>IF(ISNUMBER(I67),ROUND(VLOOKUP($I67,Faktoren!$A$29:$R$84,14,FALSE)*$G67/12*20,0)/20,0)</f>
        <v>0</v>
      </c>
      <c r="P67" s="27"/>
      <c r="Q67" s="64">
        <f t="shared" si="10"/>
        <v>0</v>
      </c>
      <c r="R67" s="9">
        <f t="shared" si="11"/>
        <v>0</v>
      </c>
      <c r="S67" s="25">
        <f t="shared" si="12"/>
        <v>0</v>
      </c>
    </row>
    <row r="68" spans="1:19" ht="11.25">
      <c r="A68" s="74"/>
      <c r="B68" s="74"/>
      <c r="C68" s="74"/>
      <c r="D68" s="86"/>
      <c r="E68" s="75"/>
      <c r="F68" s="76"/>
      <c r="G68" s="22">
        <f t="shared" si="7"/>
        <v>0</v>
      </c>
      <c r="H68" s="23">
        <f t="shared" si="8"/>
      </c>
      <c r="I68" s="63">
        <f t="shared" si="2"/>
      </c>
      <c r="J68" s="22">
        <f>IF(ISNUMBER(I68),ROUND(VLOOKUP($I68,Faktoren!$A$29:$R$84,13,FALSE)*$G68/12*20,0)/20,0)</f>
        <v>0</v>
      </c>
      <c r="K68" s="9">
        <f>IF(ISNUMBER(I68),ROUND(VLOOKUP($I68,Faktoren!$A$29:$R$84,15,FALSE)*$G68/12*20,0)/20,0)</f>
        <v>0</v>
      </c>
      <c r="L68" s="27"/>
      <c r="M68" s="24">
        <f t="shared" si="9"/>
        <v>0</v>
      </c>
      <c r="N68" s="9">
        <f>IF(ISNUMBER(I68),ROUND(VLOOKUP($I68,Faktoren!$A$29:$R$84,12,FALSE)*$G68/12*20,0)/20,0)</f>
        <v>0</v>
      </c>
      <c r="O68" s="9">
        <f>IF(ISNUMBER(I68),ROUND(VLOOKUP($I68,Faktoren!$A$29:$R$84,14,FALSE)*$G68/12*20,0)/20,0)</f>
        <v>0</v>
      </c>
      <c r="P68" s="27"/>
      <c r="Q68" s="64">
        <f t="shared" si="10"/>
        <v>0</v>
      </c>
      <c r="R68" s="9">
        <f t="shared" si="11"/>
        <v>0</v>
      </c>
      <c r="S68" s="25">
        <f t="shared" si="12"/>
        <v>0</v>
      </c>
    </row>
    <row r="69" spans="1:19" ht="11.25">
      <c r="A69" s="74"/>
      <c r="B69" s="74"/>
      <c r="C69" s="74"/>
      <c r="D69" s="86"/>
      <c r="E69" s="75"/>
      <c r="F69" s="76"/>
      <c r="G69" s="22">
        <f t="shared" si="7"/>
        <v>0</v>
      </c>
      <c r="H69" s="23">
        <f t="shared" si="8"/>
      </c>
      <c r="I69" s="63">
        <f t="shared" si="2"/>
      </c>
      <c r="J69" s="22">
        <f>IF(ISNUMBER(I69),ROUND(VLOOKUP($I69,Faktoren!$A$29:$R$84,13,FALSE)*$G69/12*20,0)/20,0)</f>
        <v>0</v>
      </c>
      <c r="K69" s="9">
        <f>IF(ISNUMBER(I69),ROUND(VLOOKUP($I69,Faktoren!$A$29:$R$84,15,FALSE)*$G69/12*20,0)/20,0)</f>
        <v>0</v>
      </c>
      <c r="L69" s="27"/>
      <c r="M69" s="24">
        <f t="shared" si="9"/>
        <v>0</v>
      </c>
      <c r="N69" s="9">
        <f>IF(ISNUMBER(I69),ROUND(VLOOKUP($I69,Faktoren!$A$29:$R$84,12,FALSE)*$G69/12*20,0)/20,0)</f>
        <v>0</v>
      </c>
      <c r="O69" s="9">
        <f>IF(ISNUMBER(I69),ROUND(VLOOKUP($I69,Faktoren!$A$29:$R$84,14,FALSE)*$G69/12*20,0)/20,0)</f>
        <v>0</v>
      </c>
      <c r="P69" s="27"/>
      <c r="Q69" s="64">
        <f t="shared" si="10"/>
        <v>0</v>
      </c>
      <c r="R69" s="9">
        <f t="shared" si="11"/>
        <v>0</v>
      </c>
      <c r="S69" s="25">
        <f t="shared" si="12"/>
        <v>0</v>
      </c>
    </row>
    <row r="70" spans="1:19" ht="11.25">
      <c r="A70" s="74"/>
      <c r="B70" s="74"/>
      <c r="C70" s="74"/>
      <c r="D70" s="86"/>
      <c r="E70" s="75"/>
      <c r="F70" s="76"/>
      <c r="G70" s="22">
        <f t="shared" si="7"/>
        <v>0</v>
      </c>
      <c r="H70" s="23">
        <f t="shared" si="8"/>
      </c>
      <c r="I70" s="63">
        <f t="shared" si="2"/>
      </c>
      <c r="J70" s="22">
        <f>IF(ISNUMBER(I70),ROUND(VLOOKUP($I70,Faktoren!$A$29:$R$84,13,FALSE)*$G70/12*20,0)/20,0)</f>
        <v>0</v>
      </c>
      <c r="K70" s="9">
        <f>IF(ISNUMBER(I70),ROUND(VLOOKUP($I70,Faktoren!$A$29:$R$84,15,FALSE)*$G70/12*20,0)/20,0)</f>
        <v>0</v>
      </c>
      <c r="L70" s="27"/>
      <c r="M70" s="24">
        <f t="shared" si="9"/>
        <v>0</v>
      </c>
      <c r="N70" s="9">
        <f>IF(ISNUMBER(I70),ROUND(VLOOKUP($I70,Faktoren!$A$29:$R$84,12,FALSE)*$G70/12*20,0)/20,0)</f>
        <v>0</v>
      </c>
      <c r="O70" s="9">
        <f>IF(ISNUMBER(I70),ROUND(VLOOKUP($I70,Faktoren!$A$29:$R$84,14,FALSE)*$G70/12*20,0)/20,0)</f>
        <v>0</v>
      </c>
      <c r="P70" s="27"/>
      <c r="Q70" s="64">
        <f t="shared" si="10"/>
        <v>0</v>
      </c>
      <c r="R70" s="9">
        <f t="shared" si="11"/>
        <v>0</v>
      </c>
      <c r="S70" s="25">
        <f t="shared" si="12"/>
        <v>0</v>
      </c>
    </row>
    <row r="71" spans="1:19" ht="11.25">
      <c r="A71" s="74"/>
      <c r="B71" s="74"/>
      <c r="C71" s="74"/>
      <c r="D71" s="86"/>
      <c r="E71" s="75"/>
      <c r="F71" s="76"/>
      <c r="G71" s="22">
        <f t="shared" si="7"/>
        <v>0</v>
      </c>
      <c r="H71" s="23">
        <f t="shared" si="8"/>
      </c>
      <c r="I71" s="63">
        <f t="shared" si="2"/>
      </c>
      <c r="J71" s="22">
        <f>IF(ISNUMBER(I71),ROUND(VLOOKUP($I71,Faktoren!$A$29:$R$84,13,FALSE)*$G71/12*20,0)/20,0)</f>
        <v>0</v>
      </c>
      <c r="K71" s="9">
        <f>IF(ISNUMBER(I71),ROUND(VLOOKUP($I71,Faktoren!$A$29:$R$84,15,FALSE)*$G71/12*20,0)/20,0)</f>
        <v>0</v>
      </c>
      <c r="L71" s="27"/>
      <c r="M71" s="24">
        <f t="shared" si="9"/>
        <v>0</v>
      </c>
      <c r="N71" s="9">
        <f>IF(ISNUMBER(I71),ROUND(VLOOKUP($I71,Faktoren!$A$29:$R$84,12,FALSE)*$G71/12*20,0)/20,0)</f>
        <v>0</v>
      </c>
      <c r="O71" s="9">
        <f>IF(ISNUMBER(I71),ROUND(VLOOKUP($I71,Faktoren!$A$29:$R$84,14,FALSE)*$G71/12*20,0)/20,0)</f>
        <v>0</v>
      </c>
      <c r="P71" s="27"/>
      <c r="Q71" s="64">
        <f t="shared" si="10"/>
        <v>0</v>
      </c>
      <c r="R71" s="9">
        <f t="shared" si="11"/>
        <v>0</v>
      </c>
      <c r="S71" s="25">
        <f t="shared" si="12"/>
        <v>0</v>
      </c>
    </row>
    <row r="72" spans="1:19" ht="11.25">
      <c r="A72" s="74"/>
      <c r="B72" s="74"/>
      <c r="C72" s="74"/>
      <c r="D72" s="86"/>
      <c r="E72" s="75"/>
      <c r="F72" s="76"/>
      <c r="G72" s="22">
        <f t="shared" si="7"/>
        <v>0</v>
      </c>
      <c r="H72" s="23">
        <f t="shared" si="8"/>
      </c>
      <c r="I72" s="63">
        <f t="shared" si="2"/>
      </c>
      <c r="J72" s="22">
        <f>IF(ISNUMBER(I72),ROUND(VLOOKUP($I72,Faktoren!$A$29:$R$84,13,FALSE)*$G72/12*20,0)/20,0)</f>
        <v>0</v>
      </c>
      <c r="K72" s="9">
        <f>IF(ISNUMBER(I72),ROUND(VLOOKUP($I72,Faktoren!$A$29:$R$84,15,FALSE)*$G72/12*20,0)/20,0)</f>
        <v>0</v>
      </c>
      <c r="L72" s="27"/>
      <c r="M72" s="24">
        <f t="shared" si="9"/>
        <v>0</v>
      </c>
      <c r="N72" s="9">
        <f>IF(ISNUMBER(I72),ROUND(VLOOKUP($I72,Faktoren!$A$29:$R$84,12,FALSE)*$G72/12*20,0)/20,0)</f>
        <v>0</v>
      </c>
      <c r="O72" s="9">
        <f>IF(ISNUMBER(I72),ROUND(VLOOKUP($I72,Faktoren!$A$29:$R$84,14,FALSE)*$G72/12*20,0)/20,0)</f>
        <v>0</v>
      </c>
      <c r="P72" s="27"/>
      <c r="Q72" s="64">
        <f t="shared" si="10"/>
        <v>0</v>
      </c>
      <c r="R72" s="9">
        <f t="shared" si="11"/>
        <v>0</v>
      </c>
      <c r="S72" s="25">
        <f t="shared" si="12"/>
        <v>0</v>
      </c>
    </row>
    <row r="73" spans="1:19" ht="11.25">
      <c r="A73" s="74"/>
      <c r="B73" s="74"/>
      <c r="C73" s="74"/>
      <c r="D73" s="86"/>
      <c r="E73" s="75"/>
      <c r="F73" s="76"/>
      <c r="G73" s="22">
        <f t="shared" si="7"/>
        <v>0</v>
      </c>
      <c r="H73" s="23">
        <f t="shared" si="8"/>
      </c>
      <c r="I73" s="63">
        <f t="shared" si="2"/>
      </c>
      <c r="J73" s="22">
        <f>IF(ISNUMBER(I73),ROUND(VLOOKUP($I73,Faktoren!$A$29:$R$84,13,FALSE)*$G73/12*20,0)/20,0)</f>
        <v>0</v>
      </c>
      <c r="K73" s="9">
        <f>IF(ISNUMBER(I73),ROUND(VLOOKUP($I73,Faktoren!$A$29:$R$84,15,FALSE)*$G73/12*20,0)/20,0)</f>
        <v>0</v>
      </c>
      <c r="L73" s="27"/>
      <c r="M73" s="24">
        <f t="shared" si="9"/>
        <v>0</v>
      </c>
      <c r="N73" s="9">
        <f>IF(ISNUMBER(I73),ROUND(VLOOKUP($I73,Faktoren!$A$29:$R$84,12,FALSE)*$G73/12*20,0)/20,0)</f>
        <v>0</v>
      </c>
      <c r="O73" s="9">
        <f>IF(ISNUMBER(I73),ROUND(VLOOKUP($I73,Faktoren!$A$29:$R$84,14,FALSE)*$G73/12*20,0)/20,0)</f>
        <v>0</v>
      </c>
      <c r="P73" s="27"/>
      <c r="Q73" s="64">
        <f t="shared" si="10"/>
        <v>0</v>
      </c>
      <c r="R73" s="9">
        <f t="shared" si="11"/>
        <v>0</v>
      </c>
      <c r="S73" s="25">
        <f t="shared" si="12"/>
        <v>0</v>
      </c>
    </row>
    <row r="74" spans="1:19" ht="11.25">
      <c r="A74" s="74"/>
      <c r="B74" s="74"/>
      <c r="C74" s="74"/>
      <c r="D74" s="86"/>
      <c r="E74" s="75"/>
      <c r="F74" s="76"/>
      <c r="G74" s="22">
        <f aca="true" t="shared" si="13" ref="G74:G137">ROUND(IF($B$12="N",1,IF(OR(D74&gt;=0.3,E74&gt;0.75*$B$20),1,0))*MAX(0,IF(E74&gt;0.75*$B$20,MAX($B$20/8,E74-$B$19*D74),E74-$B$19*D74)),0)</f>
        <v>0</v>
      </c>
      <c r="H74" s="23">
        <f aca="true" t="shared" si="14" ref="H74:H137">IF($B74="","",(YEAR(F74)))</f>
      </c>
      <c r="I74" s="63">
        <f t="shared" si="2"/>
      </c>
      <c r="J74" s="22">
        <f>IF(ISNUMBER(I74),ROUND(VLOOKUP($I74,Faktoren!$A$29:$R$84,13,FALSE)*$G74/12*20,0)/20,0)</f>
        <v>0</v>
      </c>
      <c r="K74" s="9">
        <f>IF(ISNUMBER(I74),ROUND(VLOOKUP($I74,Faktoren!$A$29:$R$84,15,FALSE)*$G74/12*20,0)/20,0)</f>
        <v>0</v>
      </c>
      <c r="L74" s="27"/>
      <c r="M74" s="24">
        <f aca="true" t="shared" si="15" ref="M74:M137">SUM(J74:L74)</f>
        <v>0</v>
      </c>
      <c r="N74" s="9">
        <f>IF(ISNUMBER(I74),ROUND(VLOOKUP($I74,Faktoren!$A$29:$R$84,12,FALSE)*$G74/12*20,0)/20,0)</f>
        <v>0</v>
      </c>
      <c r="O74" s="9">
        <f>IF(ISNUMBER(I74),ROUND(VLOOKUP($I74,Faktoren!$A$29:$R$84,14,FALSE)*$G74/12*20,0)/20,0)</f>
        <v>0</v>
      </c>
      <c r="P74" s="27"/>
      <c r="Q74" s="64">
        <f aca="true" t="shared" si="16" ref="Q74:Q137">IF(ISNUMBER(I74),ROUND($B$17*G74/12*20,0)/20,0)</f>
        <v>0</v>
      </c>
      <c r="R74" s="9">
        <f aca="true" t="shared" si="17" ref="R74:R137">SUM(N74:Q74)</f>
        <v>0</v>
      </c>
      <c r="S74" s="25">
        <f aca="true" t="shared" si="18" ref="S74:S137">R74+M74</f>
        <v>0</v>
      </c>
    </row>
    <row r="75" spans="1:19" ht="11.25">
      <c r="A75" s="74"/>
      <c r="B75" s="74"/>
      <c r="C75" s="74"/>
      <c r="D75" s="86"/>
      <c r="E75" s="75"/>
      <c r="F75" s="76"/>
      <c r="G75" s="22">
        <f t="shared" si="13"/>
        <v>0</v>
      </c>
      <c r="H75" s="23">
        <f t="shared" si="14"/>
      </c>
      <c r="I75" s="63">
        <f t="shared" si="2"/>
      </c>
      <c r="J75" s="22">
        <f>IF(ISNUMBER(I75),ROUND(VLOOKUP($I75,Faktoren!$A$29:$R$84,13,FALSE)*$G75/12*20,0)/20,0)</f>
        <v>0</v>
      </c>
      <c r="K75" s="9">
        <f>IF(ISNUMBER(I75),ROUND(VLOOKUP($I75,Faktoren!$A$29:$R$84,15,FALSE)*$G75/12*20,0)/20,0)</f>
        <v>0</v>
      </c>
      <c r="L75" s="27"/>
      <c r="M75" s="24">
        <f t="shared" si="15"/>
        <v>0</v>
      </c>
      <c r="N75" s="9">
        <f>IF(ISNUMBER(I75),ROUND(VLOOKUP($I75,Faktoren!$A$29:$R$84,12,FALSE)*$G75/12*20,0)/20,0)</f>
        <v>0</v>
      </c>
      <c r="O75" s="9">
        <f>IF(ISNUMBER(I75),ROUND(VLOOKUP($I75,Faktoren!$A$29:$R$84,14,FALSE)*$G75/12*20,0)/20,0)</f>
        <v>0</v>
      </c>
      <c r="P75" s="27"/>
      <c r="Q75" s="64">
        <f t="shared" si="16"/>
        <v>0</v>
      </c>
      <c r="R75" s="9">
        <f t="shared" si="17"/>
        <v>0</v>
      </c>
      <c r="S75" s="25">
        <f t="shared" si="18"/>
        <v>0</v>
      </c>
    </row>
    <row r="76" spans="1:19" ht="11.25">
      <c r="A76" s="74"/>
      <c r="B76" s="74"/>
      <c r="C76" s="74"/>
      <c r="D76" s="86"/>
      <c r="E76" s="75"/>
      <c r="F76" s="76"/>
      <c r="G76" s="22">
        <f t="shared" si="13"/>
        <v>0</v>
      </c>
      <c r="H76" s="23">
        <f t="shared" si="14"/>
      </c>
      <c r="I76" s="63">
        <f t="shared" si="2"/>
      </c>
      <c r="J76" s="22">
        <f>IF(ISNUMBER(I76),ROUND(VLOOKUP($I76,Faktoren!$A$29:$R$84,13,FALSE)*$G76/12*20,0)/20,0)</f>
        <v>0</v>
      </c>
      <c r="K76" s="9">
        <f>IF(ISNUMBER(I76),ROUND(VLOOKUP($I76,Faktoren!$A$29:$R$84,15,FALSE)*$G76/12*20,0)/20,0)</f>
        <v>0</v>
      </c>
      <c r="L76" s="27"/>
      <c r="M76" s="24">
        <f t="shared" si="15"/>
        <v>0</v>
      </c>
      <c r="N76" s="9">
        <f>IF(ISNUMBER(I76),ROUND(VLOOKUP($I76,Faktoren!$A$29:$R$84,12,FALSE)*$G76/12*20,0)/20,0)</f>
        <v>0</v>
      </c>
      <c r="O76" s="9">
        <f>IF(ISNUMBER(I76),ROUND(VLOOKUP($I76,Faktoren!$A$29:$R$84,14,FALSE)*$G76/12*20,0)/20,0)</f>
        <v>0</v>
      </c>
      <c r="P76" s="27"/>
      <c r="Q76" s="64">
        <f t="shared" si="16"/>
        <v>0</v>
      </c>
      <c r="R76" s="9">
        <f t="shared" si="17"/>
        <v>0</v>
      </c>
      <c r="S76" s="25">
        <f t="shared" si="18"/>
        <v>0</v>
      </c>
    </row>
    <row r="77" spans="1:19" ht="11.25">
      <c r="A77" s="74"/>
      <c r="B77" s="74"/>
      <c r="C77" s="74"/>
      <c r="D77" s="86"/>
      <c r="E77" s="75"/>
      <c r="F77" s="76"/>
      <c r="G77" s="22">
        <f t="shared" si="13"/>
        <v>0</v>
      </c>
      <c r="H77" s="23">
        <f t="shared" si="14"/>
      </c>
      <c r="I77" s="63">
        <f t="shared" si="2"/>
      </c>
      <c r="J77" s="22">
        <f>IF(ISNUMBER(I77),ROUND(VLOOKUP($I77,Faktoren!$A$29:$R$84,13,FALSE)*$G77/12*20,0)/20,0)</f>
        <v>0</v>
      </c>
      <c r="K77" s="9">
        <f>IF(ISNUMBER(I77),ROUND(VLOOKUP($I77,Faktoren!$A$29:$R$84,15,FALSE)*$G77/12*20,0)/20,0)</f>
        <v>0</v>
      </c>
      <c r="L77" s="27"/>
      <c r="M77" s="24">
        <f t="shared" si="15"/>
        <v>0</v>
      </c>
      <c r="N77" s="9">
        <f>IF(ISNUMBER(I77),ROUND(VLOOKUP($I77,Faktoren!$A$29:$R$84,12,FALSE)*$G77/12*20,0)/20,0)</f>
        <v>0</v>
      </c>
      <c r="O77" s="9">
        <f>IF(ISNUMBER(I77),ROUND(VLOOKUP($I77,Faktoren!$A$29:$R$84,14,FALSE)*$G77/12*20,0)/20,0)</f>
        <v>0</v>
      </c>
      <c r="P77" s="27"/>
      <c r="Q77" s="64">
        <f t="shared" si="16"/>
        <v>0</v>
      </c>
      <c r="R77" s="9">
        <f t="shared" si="17"/>
        <v>0</v>
      </c>
      <c r="S77" s="25">
        <f t="shared" si="18"/>
        <v>0</v>
      </c>
    </row>
    <row r="78" spans="1:19" ht="11.25">
      <c r="A78" s="74"/>
      <c r="B78" s="74"/>
      <c r="C78" s="74"/>
      <c r="D78" s="86"/>
      <c r="E78" s="75"/>
      <c r="F78" s="76"/>
      <c r="G78" s="22">
        <f t="shared" si="13"/>
        <v>0</v>
      </c>
      <c r="H78" s="23">
        <f t="shared" si="14"/>
      </c>
      <c r="I78" s="63">
        <f t="shared" si="2"/>
      </c>
      <c r="J78" s="22">
        <f>IF(ISNUMBER(I78),ROUND(VLOOKUP($I78,Faktoren!$A$29:$R$84,13,FALSE)*$G78/12*20,0)/20,0)</f>
        <v>0</v>
      </c>
      <c r="K78" s="9">
        <f>IF(ISNUMBER(I78),ROUND(VLOOKUP($I78,Faktoren!$A$29:$R$84,15,FALSE)*$G78/12*20,0)/20,0)</f>
        <v>0</v>
      </c>
      <c r="L78" s="27"/>
      <c r="M78" s="24">
        <f t="shared" si="15"/>
        <v>0</v>
      </c>
      <c r="N78" s="9">
        <f>IF(ISNUMBER(I78),ROUND(VLOOKUP($I78,Faktoren!$A$29:$R$84,12,FALSE)*$G78/12*20,0)/20,0)</f>
        <v>0</v>
      </c>
      <c r="O78" s="9">
        <f>IF(ISNUMBER(I78),ROUND(VLOOKUP($I78,Faktoren!$A$29:$R$84,14,FALSE)*$G78/12*20,0)/20,0)</f>
        <v>0</v>
      </c>
      <c r="P78" s="27"/>
      <c r="Q78" s="64">
        <f t="shared" si="16"/>
        <v>0</v>
      </c>
      <c r="R78" s="9">
        <f t="shared" si="17"/>
        <v>0</v>
      </c>
      <c r="S78" s="25">
        <f t="shared" si="18"/>
        <v>0</v>
      </c>
    </row>
    <row r="79" spans="1:19" ht="11.25">
      <c r="A79" s="74"/>
      <c r="B79" s="74"/>
      <c r="C79" s="74"/>
      <c r="D79" s="86"/>
      <c r="E79" s="75"/>
      <c r="F79" s="76"/>
      <c r="G79" s="22">
        <f t="shared" si="13"/>
        <v>0</v>
      </c>
      <c r="H79" s="23">
        <f t="shared" si="14"/>
      </c>
      <c r="I79" s="63">
        <f t="shared" si="2"/>
      </c>
      <c r="J79" s="22">
        <f>IF(ISNUMBER(I79),ROUND(VLOOKUP($I79,Faktoren!$A$29:$R$84,13,FALSE)*$G79/12*20,0)/20,0)</f>
        <v>0</v>
      </c>
      <c r="K79" s="9">
        <f>IF(ISNUMBER(I79),ROUND(VLOOKUP($I79,Faktoren!$A$29:$R$84,15,FALSE)*$G79/12*20,0)/20,0)</f>
        <v>0</v>
      </c>
      <c r="L79" s="27"/>
      <c r="M79" s="24">
        <f t="shared" si="15"/>
        <v>0</v>
      </c>
      <c r="N79" s="9">
        <f>IF(ISNUMBER(I79),ROUND(VLOOKUP($I79,Faktoren!$A$29:$R$84,12,FALSE)*$G79/12*20,0)/20,0)</f>
        <v>0</v>
      </c>
      <c r="O79" s="9">
        <f>IF(ISNUMBER(I79),ROUND(VLOOKUP($I79,Faktoren!$A$29:$R$84,14,FALSE)*$G79/12*20,0)/20,0)</f>
        <v>0</v>
      </c>
      <c r="P79" s="27"/>
      <c r="Q79" s="64">
        <f t="shared" si="16"/>
        <v>0</v>
      </c>
      <c r="R79" s="9">
        <f t="shared" si="17"/>
        <v>0</v>
      </c>
      <c r="S79" s="25">
        <f t="shared" si="18"/>
        <v>0</v>
      </c>
    </row>
    <row r="80" spans="1:19" ht="11.25">
      <c r="A80" s="74"/>
      <c r="B80" s="74"/>
      <c r="C80" s="74"/>
      <c r="D80" s="86"/>
      <c r="E80" s="75"/>
      <c r="F80" s="76"/>
      <c r="G80" s="22">
        <f t="shared" si="13"/>
        <v>0</v>
      </c>
      <c r="H80" s="23">
        <f t="shared" si="14"/>
      </c>
      <c r="I80" s="63">
        <f t="shared" si="2"/>
      </c>
      <c r="J80" s="22">
        <f>IF(ISNUMBER(I80),ROUND(VLOOKUP($I80,Faktoren!$A$29:$R$84,13,FALSE)*$G80/12*20,0)/20,0)</f>
        <v>0</v>
      </c>
      <c r="K80" s="9">
        <f>IF(ISNUMBER(I80),ROUND(VLOOKUP($I80,Faktoren!$A$29:$R$84,15,FALSE)*$G80/12*20,0)/20,0)</f>
        <v>0</v>
      </c>
      <c r="L80" s="27"/>
      <c r="M80" s="24">
        <f t="shared" si="15"/>
        <v>0</v>
      </c>
      <c r="N80" s="9">
        <f>IF(ISNUMBER(I80),ROUND(VLOOKUP($I80,Faktoren!$A$29:$R$84,12,FALSE)*$G80/12*20,0)/20,0)</f>
        <v>0</v>
      </c>
      <c r="O80" s="9">
        <f>IF(ISNUMBER(I80),ROUND(VLOOKUP($I80,Faktoren!$A$29:$R$84,14,FALSE)*$G80/12*20,0)/20,0)</f>
        <v>0</v>
      </c>
      <c r="P80" s="27"/>
      <c r="Q80" s="64">
        <f t="shared" si="16"/>
        <v>0</v>
      </c>
      <c r="R80" s="9">
        <f t="shared" si="17"/>
        <v>0</v>
      </c>
      <c r="S80" s="25">
        <f t="shared" si="18"/>
        <v>0</v>
      </c>
    </row>
    <row r="81" spans="1:19" ht="11.25">
      <c r="A81" s="74"/>
      <c r="B81" s="74"/>
      <c r="C81" s="74"/>
      <c r="D81" s="86"/>
      <c r="E81" s="75"/>
      <c r="F81" s="76"/>
      <c r="G81" s="22">
        <f t="shared" si="13"/>
        <v>0</v>
      </c>
      <c r="H81" s="23">
        <f t="shared" si="14"/>
      </c>
      <c r="I81" s="63">
        <f t="shared" si="2"/>
      </c>
      <c r="J81" s="22">
        <f>IF(ISNUMBER(I81),ROUND(VLOOKUP($I81,Faktoren!$A$29:$R$84,13,FALSE)*$G81/12*20,0)/20,0)</f>
        <v>0</v>
      </c>
      <c r="K81" s="9">
        <f>IF(ISNUMBER(I81),ROUND(VLOOKUP($I81,Faktoren!$A$29:$R$84,15,FALSE)*$G81/12*20,0)/20,0)</f>
        <v>0</v>
      </c>
      <c r="L81" s="27"/>
      <c r="M81" s="24">
        <f t="shared" si="15"/>
        <v>0</v>
      </c>
      <c r="N81" s="9">
        <f>IF(ISNUMBER(I81),ROUND(VLOOKUP($I81,Faktoren!$A$29:$R$84,12,FALSE)*$G81/12*20,0)/20,0)</f>
        <v>0</v>
      </c>
      <c r="O81" s="9">
        <f>IF(ISNUMBER(I81),ROUND(VLOOKUP($I81,Faktoren!$A$29:$R$84,14,FALSE)*$G81/12*20,0)/20,0)</f>
        <v>0</v>
      </c>
      <c r="P81" s="27"/>
      <c r="Q81" s="64">
        <f t="shared" si="16"/>
        <v>0</v>
      </c>
      <c r="R81" s="9">
        <f t="shared" si="17"/>
        <v>0</v>
      </c>
      <c r="S81" s="25">
        <f t="shared" si="18"/>
        <v>0</v>
      </c>
    </row>
    <row r="82" spans="1:19" ht="11.25">
      <c r="A82" s="74"/>
      <c r="B82" s="74"/>
      <c r="C82" s="74"/>
      <c r="D82" s="86"/>
      <c r="E82" s="75"/>
      <c r="F82" s="76"/>
      <c r="G82" s="22">
        <f t="shared" si="13"/>
        <v>0</v>
      </c>
      <c r="H82" s="23">
        <f t="shared" si="14"/>
      </c>
      <c r="I82" s="63">
        <f t="shared" si="2"/>
      </c>
      <c r="J82" s="22">
        <f>IF(ISNUMBER(I82),ROUND(VLOOKUP($I82,Faktoren!$A$29:$R$84,13,FALSE)*$G82/12*20,0)/20,0)</f>
        <v>0</v>
      </c>
      <c r="K82" s="9">
        <f>IF(ISNUMBER(I82),ROUND(VLOOKUP($I82,Faktoren!$A$29:$R$84,15,FALSE)*$G82/12*20,0)/20,0)</f>
        <v>0</v>
      </c>
      <c r="L82" s="27"/>
      <c r="M82" s="24">
        <f t="shared" si="15"/>
        <v>0</v>
      </c>
      <c r="N82" s="9">
        <f>IF(ISNUMBER(I82),ROUND(VLOOKUP($I82,Faktoren!$A$29:$R$84,12,FALSE)*$G82/12*20,0)/20,0)</f>
        <v>0</v>
      </c>
      <c r="O82" s="9">
        <f>IF(ISNUMBER(I82),ROUND(VLOOKUP($I82,Faktoren!$A$29:$R$84,14,FALSE)*$G82/12*20,0)/20,0)</f>
        <v>0</v>
      </c>
      <c r="P82" s="27"/>
      <c r="Q82" s="64">
        <f t="shared" si="16"/>
        <v>0</v>
      </c>
      <c r="R82" s="9">
        <f t="shared" si="17"/>
        <v>0</v>
      </c>
      <c r="S82" s="25">
        <f t="shared" si="18"/>
        <v>0</v>
      </c>
    </row>
    <row r="83" spans="1:19" ht="11.25">
      <c r="A83" s="74"/>
      <c r="B83" s="74"/>
      <c r="C83" s="74"/>
      <c r="D83" s="86"/>
      <c r="E83" s="75"/>
      <c r="F83" s="76"/>
      <c r="G83" s="22">
        <f t="shared" si="13"/>
        <v>0</v>
      </c>
      <c r="H83" s="23">
        <f t="shared" si="14"/>
      </c>
      <c r="I83" s="63">
        <f t="shared" si="2"/>
      </c>
      <c r="J83" s="22">
        <f>IF(ISNUMBER(I83),ROUND(VLOOKUP($I83,Faktoren!$A$29:$R$84,13,FALSE)*$G83/12*20,0)/20,0)</f>
        <v>0</v>
      </c>
      <c r="K83" s="9">
        <f>IF(ISNUMBER(I83),ROUND(VLOOKUP($I83,Faktoren!$A$29:$R$84,15,FALSE)*$G83/12*20,0)/20,0)</f>
        <v>0</v>
      </c>
      <c r="L83" s="27"/>
      <c r="M83" s="24">
        <f t="shared" si="15"/>
        <v>0</v>
      </c>
      <c r="N83" s="9">
        <f>IF(ISNUMBER(I83),ROUND(VLOOKUP($I83,Faktoren!$A$29:$R$84,12,FALSE)*$G83/12*20,0)/20,0)</f>
        <v>0</v>
      </c>
      <c r="O83" s="9">
        <f>IF(ISNUMBER(I83),ROUND(VLOOKUP($I83,Faktoren!$A$29:$R$84,14,FALSE)*$G83/12*20,0)/20,0)</f>
        <v>0</v>
      </c>
      <c r="P83" s="27"/>
      <c r="Q83" s="64">
        <f t="shared" si="16"/>
        <v>0</v>
      </c>
      <c r="R83" s="9">
        <f t="shared" si="17"/>
        <v>0</v>
      </c>
      <c r="S83" s="25">
        <f t="shared" si="18"/>
        <v>0</v>
      </c>
    </row>
    <row r="84" spans="1:19" ht="11.25">
      <c r="A84" s="74"/>
      <c r="B84" s="74"/>
      <c r="C84" s="74"/>
      <c r="D84" s="86"/>
      <c r="E84" s="75"/>
      <c r="F84" s="76"/>
      <c r="G84" s="22">
        <f t="shared" si="13"/>
        <v>0</v>
      </c>
      <c r="H84" s="23">
        <f t="shared" si="14"/>
      </c>
      <c r="I84" s="63">
        <f t="shared" si="2"/>
      </c>
      <c r="J84" s="22">
        <f>IF(ISNUMBER(I84),ROUND(VLOOKUP($I84,Faktoren!$A$29:$R$84,13,FALSE)*$G84/12*20,0)/20,0)</f>
        <v>0</v>
      </c>
      <c r="K84" s="9">
        <f>IF(ISNUMBER(I84),ROUND(VLOOKUP($I84,Faktoren!$A$29:$R$84,15,FALSE)*$G84/12*20,0)/20,0)</f>
        <v>0</v>
      </c>
      <c r="L84" s="27"/>
      <c r="M84" s="24">
        <f t="shared" si="15"/>
        <v>0</v>
      </c>
      <c r="N84" s="9">
        <f>IF(ISNUMBER(I84),ROUND(VLOOKUP($I84,Faktoren!$A$29:$R$84,12,FALSE)*$G84/12*20,0)/20,0)</f>
        <v>0</v>
      </c>
      <c r="O84" s="9">
        <f>IF(ISNUMBER(I84),ROUND(VLOOKUP($I84,Faktoren!$A$29:$R$84,14,FALSE)*$G84/12*20,0)/20,0)</f>
        <v>0</v>
      </c>
      <c r="P84" s="27"/>
      <c r="Q84" s="64">
        <f t="shared" si="16"/>
        <v>0</v>
      </c>
      <c r="R84" s="9">
        <f t="shared" si="17"/>
        <v>0</v>
      </c>
      <c r="S84" s="25">
        <f t="shared" si="18"/>
        <v>0</v>
      </c>
    </row>
    <row r="85" spans="1:19" ht="11.25">
      <c r="A85" s="74"/>
      <c r="B85" s="74"/>
      <c r="C85" s="74"/>
      <c r="D85" s="86"/>
      <c r="E85" s="75"/>
      <c r="F85" s="76"/>
      <c r="G85" s="22">
        <f t="shared" si="13"/>
        <v>0</v>
      </c>
      <c r="H85" s="23">
        <f t="shared" si="14"/>
      </c>
      <c r="I85" s="63">
        <f t="shared" si="2"/>
      </c>
      <c r="J85" s="22">
        <f>IF(ISNUMBER(I85),ROUND(VLOOKUP($I85,Faktoren!$A$29:$R$84,13,FALSE)*$G85/12*20,0)/20,0)</f>
        <v>0</v>
      </c>
      <c r="K85" s="9">
        <f>IF(ISNUMBER(I85),ROUND(VLOOKUP($I85,Faktoren!$A$29:$R$84,15,FALSE)*$G85/12*20,0)/20,0)</f>
        <v>0</v>
      </c>
      <c r="L85" s="27"/>
      <c r="M85" s="24">
        <f t="shared" si="15"/>
        <v>0</v>
      </c>
      <c r="N85" s="9">
        <f>IF(ISNUMBER(I85),ROUND(VLOOKUP($I85,Faktoren!$A$29:$R$84,12,FALSE)*$G85/12*20,0)/20,0)</f>
        <v>0</v>
      </c>
      <c r="O85" s="9">
        <f>IF(ISNUMBER(I85),ROUND(VLOOKUP($I85,Faktoren!$A$29:$R$84,14,FALSE)*$G85/12*20,0)/20,0)</f>
        <v>0</v>
      </c>
      <c r="P85" s="27"/>
      <c r="Q85" s="64">
        <f t="shared" si="16"/>
        <v>0</v>
      </c>
      <c r="R85" s="9">
        <f t="shared" si="17"/>
        <v>0</v>
      </c>
      <c r="S85" s="25">
        <f t="shared" si="18"/>
        <v>0</v>
      </c>
    </row>
    <row r="86" spans="1:19" ht="11.25">
      <c r="A86" s="74"/>
      <c r="B86" s="74"/>
      <c r="C86" s="74"/>
      <c r="D86" s="86"/>
      <c r="E86" s="75"/>
      <c r="F86" s="76"/>
      <c r="G86" s="22">
        <f t="shared" si="13"/>
        <v>0</v>
      </c>
      <c r="H86" s="23">
        <f t="shared" si="14"/>
      </c>
      <c r="I86" s="63">
        <f t="shared" si="2"/>
      </c>
      <c r="J86" s="22">
        <f>IF(ISNUMBER(I86),ROUND(VLOOKUP($I86,Faktoren!$A$29:$R$84,13,FALSE)*$G86/12*20,0)/20,0)</f>
        <v>0</v>
      </c>
      <c r="K86" s="9">
        <f>IF(ISNUMBER(I86),ROUND(VLOOKUP($I86,Faktoren!$A$29:$R$84,15,FALSE)*$G86/12*20,0)/20,0)</f>
        <v>0</v>
      </c>
      <c r="L86" s="27"/>
      <c r="M86" s="24">
        <f t="shared" si="15"/>
        <v>0</v>
      </c>
      <c r="N86" s="9">
        <f>IF(ISNUMBER(I86),ROUND(VLOOKUP($I86,Faktoren!$A$29:$R$84,12,FALSE)*$G86/12*20,0)/20,0)</f>
        <v>0</v>
      </c>
      <c r="O86" s="9">
        <f>IF(ISNUMBER(I86),ROUND(VLOOKUP($I86,Faktoren!$A$29:$R$84,14,FALSE)*$G86/12*20,0)/20,0)</f>
        <v>0</v>
      </c>
      <c r="P86" s="27"/>
      <c r="Q86" s="64">
        <f t="shared" si="16"/>
        <v>0</v>
      </c>
      <c r="R86" s="9">
        <f t="shared" si="17"/>
        <v>0</v>
      </c>
      <c r="S86" s="25">
        <f t="shared" si="18"/>
        <v>0</v>
      </c>
    </row>
    <row r="87" spans="1:19" ht="11.25">
      <c r="A87" s="74"/>
      <c r="B87" s="74"/>
      <c r="C87" s="74"/>
      <c r="D87" s="86"/>
      <c r="E87" s="75"/>
      <c r="F87" s="76"/>
      <c r="G87" s="22">
        <f t="shared" si="13"/>
        <v>0</v>
      </c>
      <c r="H87" s="23">
        <f t="shared" si="14"/>
      </c>
      <c r="I87" s="63">
        <f t="shared" si="2"/>
      </c>
      <c r="J87" s="22">
        <f>IF(ISNUMBER(I87),ROUND(VLOOKUP($I87,Faktoren!$A$29:$R$84,13,FALSE)*$G87/12*20,0)/20,0)</f>
        <v>0</v>
      </c>
      <c r="K87" s="9">
        <f>IF(ISNUMBER(I87),ROUND(VLOOKUP($I87,Faktoren!$A$29:$R$84,15,FALSE)*$G87/12*20,0)/20,0)</f>
        <v>0</v>
      </c>
      <c r="L87" s="27"/>
      <c r="M87" s="24">
        <f t="shared" si="15"/>
        <v>0</v>
      </c>
      <c r="N87" s="9">
        <f>IF(ISNUMBER(I87),ROUND(VLOOKUP($I87,Faktoren!$A$29:$R$84,12,FALSE)*$G87/12*20,0)/20,0)</f>
        <v>0</v>
      </c>
      <c r="O87" s="9">
        <f>IF(ISNUMBER(I87),ROUND(VLOOKUP($I87,Faktoren!$A$29:$R$84,14,FALSE)*$G87/12*20,0)/20,0)</f>
        <v>0</v>
      </c>
      <c r="P87" s="27"/>
      <c r="Q87" s="64">
        <f t="shared" si="16"/>
        <v>0</v>
      </c>
      <c r="R87" s="9">
        <f t="shared" si="17"/>
        <v>0</v>
      </c>
      <c r="S87" s="25">
        <f t="shared" si="18"/>
        <v>0</v>
      </c>
    </row>
    <row r="88" spans="1:19" ht="11.25">
      <c r="A88" s="74"/>
      <c r="B88" s="74"/>
      <c r="C88" s="74"/>
      <c r="D88" s="86"/>
      <c r="E88" s="75"/>
      <c r="F88" s="76"/>
      <c r="G88" s="22">
        <f t="shared" si="13"/>
        <v>0</v>
      </c>
      <c r="H88" s="23">
        <f t="shared" si="14"/>
      </c>
      <c r="I88" s="63">
        <f t="shared" si="2"/>
      </c>
      <c r="J88" s="22">
        <f>IF(ISNUMBER(I88),ROUND(VLOOKUP($I88,Faktoren!$A$29:$R$84,13,FALSE)*$G88/12*20,0)/20,0)</f>
        <v>0</v>
      </c>
      <c r="K88" s="9">
        <f>IF(ISNUMBER(I88),ROUND(VLOOKUP($I88,Faktoren!$A$29:$R$84,15,FALSE)*$G88/12*20,0)/20,0)</f>
        <v>0</v>
      </c>
      <c r="L88" s="27"/>
      <c r="M88" s="24">
        <f t="shared" si="15"/>
        <v>0</v>
      </c>
      <c r="N88" s="9">
        <f>IF(ISNUMBER(I88),ROUND(VLOOKUP($I88,Faktoren!$A$29:$R$84,12,FALSE)*$G88/12*20,0)/20,0)</f>
        <v>0</v>
      </c>
      <c r="O88" s="9">
        <f>IF(ISNUMBER(I88),ROUND(VLOOKUP($I88,Faktoren!$A$29:$R$84,14,FALSE)*$G88/12*20,0)/20,0)</f>
        <v>0</v>
      </c>
      <c r="P88" s="27"/>
      <c r="Q88" s="64">
        <f t="shared" si="16"/>
        <v>0</v>
      </c>
      <c r="R88" s="9">
        <f t="shared" si="17"/>
        <v>0</v>
      </c>
      <c r="S88" s="25">
        <f t="shared" si="18"/>
        <v>0</v>
      </c>
    </row>
    <row r="89" spans="1:19" ht="11.25">
      <c r="A89" s="74"/>
      <c r="B89" s="74"/>
      <c r="C89" s="74"/>
      <c r="D89" s="86"/>
      <c r="E89" s="75"/>
      <c r="F89" s="76"/>
      <c r="G89" s="22">
        <f t="shared" si="13"/>
        <v>0</v>
      </c>
      <c r="H89" s="23">
        <f t="shared" si="14"/>
      </c>
      <c r="I89" s="63">
        <f aca="true" t="shared" si="19" ref="I89:I152">IF($B89="","",(IF(B$10-H89&lt;18,"Zu jung",IF(B$10-H89&gt;70,"Zu alt",B$10-H89))))</f>
      </c>
      <c r="J89" s="22">
        <f>IF(ISNUMBER(I89),ROUND(VLOOKUP($I89,Faktoren!$A$29:$R$84,13,FALSE)*$G89/12*20,0)/20,0)</f>
        <v>0</v>
      </c>
      <c r="K89" s="9">
        <f>IF(ISNUMBER(I89),ROUND(VLOOKUP($I89,Faktoren!$A$29:$R$84,15,FALSE)*$G89/12*20,0)/20,0)</f>
        <v>0</v>
      </c>
      <c r="L89" s="27"/>
      <c r="M89" s="24">
        <f t="shared" si="15"/>
        <v>0</v>
      </c>
      <c r="N89" s="9">
        <f>IF(ISNUMBER(I89),ROUND(VLOOKUP($I89,Faktoren!$A$29:$R$84,12,FALSE)*$G89/12*20,0)/20,0)</f>
        <v>0</v>
      </c>
      <c r="O89" s="9">
        <f>IF(ISNUMBER(I89),ROUND(VLOOKUP($I89,Faktoren!$A$29:$R$84,14,FALSE)*$G89/12*20,0)/20,0)</f>
        <v>0</v>
      </c>
      <c r="P89" s="27"/>
      <c r="Q89" s="64">
        <f t="shared" si="16"/>
        <v>0</v>
      </c>
      <c r="R89" s="9">
        <f t="shared" si="17"/>
        <v>0</v>
      </c>
      <c r="S89" s="25">
        <f t="shared" si="18"/>
        <v>0</v>
      </c>
    </row>
    <row r="90" spans="1:19" ht="11.25">
      <c r="A90" s="74"/>
      <c r="B90" s="74"/>
      <c r="C90" s="74"/>
      <c r="D90" s="86"/>
      <c r="E90" s="75"/>
      <c r="F90" s="76"/>
      <c r="G90" s="22">
        <f t="shared" si="13"/>
        <v>0</v>
      </c>
      <c r="H90" s="23">
        <f t="shared" si="14"/>
      </c>
      <c r="I90" s="63">
        <f t="shared" si="19"/>
      </c>
      <c r="J90" s="22">
        <f>IF(ISNUMBER(I90),ROUND(VLOOKUP($I90,Faktoren!$A$29:$R$84,13,FALSE)*$G90/12*20,0)/20,0)</f>
        <v>0</v>
      </c>
      <c r="K90" s="9">
        <f>IF(ISNUMBER(I90),ROUND(VLOOKUP($I90,Faktoren!$A$29:$R$84,15,FALSE)*$G90/12*20,0)/20,0)</f>
        <v>0</v>
      </c>
      <c r="L90" s="27"/>
      <c r="M90" s="24">
        <f t="shared" si="15"/>
        <v>0</v>
      </c>
      <c r="N90" s="9">
        <f>IF(ISNUMBER(I90),ROUND(VLOOKUP($I90,Faktoren!$A$29:$R$84,12,FALSE)*$G90/12*20,0)/20,0)</f>
        <v>0</v>
      </c>
      <c r="O90" s="9">
        <f>IF(ISNUMBER(I90),ROUND(VLOOKUP($I90,Faktoren!$A$29:$R$84,14,FALSE)*$G90/12*20,0)/20,0)</f>
        <v>0</v>
      </c>
      <c r="P90" s="27"/>
      <c r="Q90" s="64">
        <f t="shared" si="16"/>
        <v>0</v>
      </c>
      <c r="R90" s="9">
        <f t="shared" si="17"/>
        <v>0</v>
      </c>
      <c r="S90" s="25">
        <f t="shared" si="18"/>
        <v>0</v>
      </c>
    </row>
    <row r="91" spans="1:19" ht="11.25">
      <c r="A91" s="74"/>
      <c r="B91" s="74"/>
      <c r="C91" s="74"/>
      <c r="D91" s="86"/>
      <c r="E91" s="75"/>
      <c r="F91" s="76"/>
      <c r="G91" s="22">
        <f t="shared" si="13"/>
        <v>0</v>
      </c>
      <c r="H91" s="23">
        <f t="shared" si="14"/>
      </c>
      <c r="I91" s="63">
        <f t="shared" si="19"/>
      </c>
      <c r="J91" s="22">
        <f>IF(ISNUMBER(I91),ROUND(VLOOKUP($I91,Faktoren!$A$29:$R$84,13,FALSE)*$G91/12*20,0)/20,0)</f>
        <v>0</v>
      </c>
      <c r="K91" s="9">
        <f>IF(ISNUMBER(I91),ROUND(VLOOKUP($I91,Faktoren!$A$29:$R$84,15,FALSE)*$G91/12*20,0)/20,0)</f>
        <v>0</v>
      </c>
      <c r="L91" s="27"/>
      <c r="M91" s="24">
        <f t="shared" si="15"/>
        <v>0</v>
      </c>
      <c r="N91" s="9">
        <f>IF(ISNUMBER(I91),ROUND(VLOOKUP($I91,Faktoren!$A$29:$R$84,12,FALSE)*$G91/12*20,0)/20,0)</f>
        <v>0</v>
      </c>
      <c r="O91" s="9">
        <f>IF(ISNUMBER(I91),ROUND(VLOOKUP($I91,Faktoren!$A$29:$R$84,14,FALSE)*$G91/12*20,0)/20,0)</f>
        <v>0</v>
      </c>
      <c r="P91" s="27"/>
      <c r="Q91" s="64">
        <f t="shared" si="16"/>
        <v>0</v>
      </c>
      <c r="R91" s="9">
        <f t="shared" si="17"/>
        <v>0</v>
      </c>
      <c r="S91" s="25">
        <f t="shared" si="18"/>
        <v>0</v>
      </c>
    </row>
    <row r="92" spans="1:19" ht="11.25">
      <c r="A92" s="74"/>
      <c r="B92" s="74"/>
      <c r="C92" s="74"/>
      <c r="D92" s="86"/>
      <c r="E92" s="75"/>
      <c r="F92" s="76"/>
      <c r="G92" s="22">
        <f t="shared" si="13"/>
        <v>0</v>
      </c>
      <c r="H92" s="23">
        <f t="shared" si="14"/>
      </c>
      <c r="I92" s="63">
        <f t="shared" si="19"/>
      </c>
      <c r="J92" s="22">
        <f>IF(ISNUMBER(I92),ROUND(VLOOKUP($I92,Faktoren!$A$29:$R$84,13,FALSE)*$G92/12*20,0)/20,0)</f>
        <v>0</v>
      </c>
      <c r="K92" s="9">
        <f>IF(ISNUMBER(I92),ROUND(VLOOKUP($I92,Faktoren!$A$29:$R$84,15,FALSE)*$G92/12*20,0)/20,0)</f>
        <v>0</v>
      </c>
      <c r="L92" s="27"/>
      <c r="M92" s="24">
        <f t="shared" si="15"/>
        <v>0</v>
      </c>
      <c r="N92" s="9">
        <f>IF(ISNUMBER(I92),ROUND(VLOOKUP($I92,Faktoren!$A$29:$R$84,12,FALSE)*$G92/12*20,0)/20,0)</f>
        <v>0</v>
      </c>
      <c r="O92" s="9">
        <f>IF(ISNUMBER(I92),ROUND(VLOOKUP($I92,Faktoren!$A$29:$R$84,14,FALSE)*$G92/12*20,0)/20,0)</f>
        <v>0</v>
      </c>
      <c r="P92" s="27"/>
      <c r="Q92" s="64">
        <f t="shared" si="16"/>
        <v>0</v>
      </c>
      <c r="R92" s="9">
        <f t="shared" si="17"/>
        <v>0</v>
      </c>
      <c r="S92" s="25">
        <f t="shared" si="18"/>
        <v>0</v>
      </c>
    </row>
    <row r="93" spans="1:19" ht="11.25">
      <c r="A93" s="74"/>
      <c r="B93" s="74"/>
      <c r="C93" s="74"/>
      <c r="D93" s="86"/>
      <c r="E93" s="75"/>
      <c r="F93" s="76"/>
      <c r="G93" s="22">
        <f t="shared" si="13"/>
        <v>0</v>
      </c>
      <c r="H93" s="23">
        <f t="shared" si="14"/>
      </c>
      <c r="I93" s="63">
        <f t="shared" si="19"/>
      </c>
      <c r="J93" s="22">
        <f>IF(ISNUMBER(I93),ROUND(VLOOKUP($I93,Faktoren!$A$29:$R$84,13,FALSE)*$G93/12*20,0)/20,0)</f>
        <v>0</v>
      </c>
      <c r="K93" s="9">
        <f>IF(ISNUMBER(I93),ROUND(VLOOKUP($I93,Faktoren!$A$29:$R$84,15,FALSE)*$G93/12*20,0)/20,0)</f>
        <v>0</v>
      </c>
      <c r="L93" s="27"/>
      <c r="M93" s="24">
        <f t="shared" si="15"/>
        <v>0</v>
      </c>
      <c r="N93" s="9">
        <f>IF(ISNUMBER(I93),ROUND(VLOOKUP($I93,Faktoren!$A$29:$R$84,12,FALSE)*$G93/12*20,0)/20,0)</f>
        <v>0</v>
      </c>
      <c r="O93" s="9">
        <f>IF(ISNUMBER(I93),ROUND(VLOOKUP($I93,Faktoren!$A$29:$R$84,14,FALSE)*$G93/12*20,0)/20,0)</f>
        <v>0</v>
      </c>
      <c r="P93" s="27"/>
      <c r="Q93" s="64">
        <f t="shared" si="16"/>
        <v>0</v>
      </c>
      <c r="R93" s="9">
        <f t="shared" si="17"/>
        <v>0</v>
      </c>
      <c r="S93" s="25">
        <f t="shared" si="18"/>
        <v>0</v>
      </c>
    </row>
    <row r="94" spans="1:19" ht="11.25">
      <c r="A94" s="74"/>
      <c r="B94" s="74"/>
      <c r="C94" s="74"/>
      <c r="D94" s="86"/>
      <c r="E94" s="75"/>
      <c r="F94" s="76"/>
      <c r="G94" s="22">
        <f t="shared" si="13"/>
        <v>0</v>
      </c>
      <c r="H94" s="23">
        <f t="shared" si="14"/>
      </c>
      <c r="I94" s="63">
        <f t="shared" si="19"/>
      </c>
      <c r="J94" s="22">
        <f>IF(ISNUMBER(I94),ROUND(VLOOKUP($I94,Faktoren!$A$29:$R$84,13,FALSE)*$G94/12*20,0)/20,0)</f>
        <v>0</v>
      </c>
      <c r="K94" s="9">
        <f>IF(ISNUMBER(I94),ROUND(VLOOKUP($I94,Faktoren!$A$29:$R$84,15,FALSE)*$G94/12*20,0)/20,0)</f>
        <v>0</v>
      </c>
      <c r="L94" s="27"/>
      <c r="M94" s="24">
        <f t="shared" si="15"/>
        <v>0</v>
      </c>
      <c r="N94" s="9">
        <f>IF(ISNUMBER(I94),ROUND(VLOOKUP($I94,Faktoren!$A$29:$R$84,12,FALSE)*$G94/12*20,0)/20,0)</f>
        <v>0</v>
      </c>
      <c r="O94" s="9">
        <f>IF(ISNUMBER(I94),ROUND(VLOOKUP($I94,Faktoren!$A$29:$R$84,14,FALSE)*$G94/12*20,0)/20,0)</f>
        <v>0</v>
      </c>
      <c r="P94" s="27"/>
      <c r="Q94" s="64">
        <f t="shared" si="16"/>
        <v>0</v>
      </c>
      <c r="R94" s="9">
        <f t="shared" si="17"/>
        <v>0</v>
      </c>
      <c r="S94" s="25">
        <f t="shared" si="18"/>
        <v>0</v>
      </c>
    </row>
    <row r="95" spans="1:19" ht="11.25">
      <c r="A95" s="74"/>
      <c r="B95" s="74"/>
      <c r="C95" s="74"/>
      <c r="D95" s="86"/>
      <c r="E95" s="75"/>
      <c r="F95" s="76"/>
      <c r="G95" s="22">
        <f t="shared" si="13"/>
        <v>0</v>
      </c>
      <c r="H95" s="23">
        <f t="shared" si="14"/>
      </c>
      <c r="I95" s="63">
        <f t="shared" si="19"/>
      </c>
      <c r="J95" s="22">
        <f>IF(ISNUMBER(I95),ROUND(VLOOKUP($I95,Faktoren!$A$29:$R$84,13,FALSE)*$G95/12*20,0)/20,0)</f>
        <v>0</v>
      </c>
      <c r="K95" s="9">
        <f>IF(ISNUMBER(I95),ROUND(VLOOKUP($I95,Faktoren!$A$29:$R$84,15,FALSE)*$G95/12*20,0)/20,0)</f>
        <v>0</v>
      </c>
      <c r="L95" s="27"/>
      <c r="M95" s="24">
        <f t="shared" si="15"/>
        <v>0</v>
      </c>
      <c r="N95" s="9">
        <f>IF(ISNUMBER(I95),ROUND(VLOOKUP($I95,Faktoren!$A$29:$R$84,12,FALSE)*$G95/12*20,0)/20,0)</f>
        <v>0</v>
      </c>
      <c r="O95" s="9">
        <f>IF(ISNUMBER(I95),ROUND(VLOOKUP($I95,Faktoren!$A$29:$R$84,14,FALSE)*$G95/12*20,0)/20,0)</f>
        <v>0</v>
      </c>
      <c r="P95" s="27"/>
      <c r="Q95" s="64">
        <f t="shared" si="16"/>
        <v>0</v>
      </c>
      <c r="R95" s="9">
        <f t="shared" si="17"/>
        <v>0</v>
      </c>
      <c r="S95" s="25">
        <f t="shared" si="18"/>
        <v>0</v>
      </c>
    </row>
    <row r="96" spans="1:19" ht="11.25">
      <c r="A96" s="74"/>
      <c r="B96" s="74"/>
      <c r="C96" s="74"/>
      <c r="D96" s="86"/>
      <c r="E96" s="75"/>
      <c r="F96" s="76"/>
      <c r="G96" s="22">
        <f t="shared" si="13"/>
        <v>0</v>
      </c>
      <c r="H96" s="23">
        <f t="shared" si="14"/>
      </c>
      <c r="I96" s="63">
        <f t="shared" si="19"/>
      </c>
      <c r="J96" s="22">
        <f>IF(ISNUMBER(I96),ROUND(VLOOKUP($I96,Faktoren!$A$29:$R$84,13,FALSE)*$G96/12*20,0)/20,0)</f>
        <v>0</v>
      </c>
      <c r="K96" s="9">
        <f>IF(ISNUMBER(I96),ROUND(VLOOKUP($I96,Faktoren!$A$29:$R$84,15,FALSE)*$G96/12*20,0)/20,0)</f>
        <v>0</v>
      </c>
      <c r="L96" s="27"/>
      <c r="M96" s="24">
        <f t="shared" si="15"/>
        <v>0</v>
      </c>
      <c r="N96" s="9">
        <f>IF(ISNUMBER(I96),ROUND(VLOOKUP($I96,Faktoren!$A$29:$R$84,12,FALSE)*$G96/12*20,0)/20,0)</f>
        <v>0</v>
      </c>
      <c r="O96" s="9">
        <f>IF(ISNUMBER(I96),ROUND(VLOOKUP($I96,Faktoren!$A$29:$R$84,14,FALSE)*$G96/12*20,0)/20,0)</f>
        <v>0</v>
      </c>
      <c r="P96" s="27"/>
      <c r="Q96" s="64">
        <f t="shared" si="16"/>
        <v>0</v>
      </c>
      <c r="R96" s="9">
        <f t="shared" si="17"/>
        <v>0</v>
      </c>
      <c r="S96" s="25">
        <f t="shared" si="18"/>
        <v>0</v>
      </c>
    </row>
    <row r="97" spans="1:19" ht="11.25">
      <c r="A97" s="74"/>
      <c r="B97" s="74"/>
      <c r="C97" s="74"/>
      <c r="D97" s="86"/>
      <c r="E97" s="75"/>
      <c r="F97" s="76"/>
      <c r="G97" s="22">
        <f t="shared" si="13"/>
        <v>0</v>
      </c>
      <c r="H97" s="23">
        <f t="shared" si="14"/>
      </c>
      <c r="I97" s="63">
        <f t="shared" si="19"/>
      </c>
      <c r="J97" s="22">
        <f>IF(ISNUMBER(I97),ROUND(VLOOKUP($I97,Faktoren!$A$29:$R$84,13,FALSE)*$G97/12*20,0)/20,0)</f>
        <v>0</v>
      </c>
      <c r="K97" s="9">
        <f>IF(ISNUMBER(I97),ROUND(VLOOKUP($I97,Faktoren!$A$29:$R$84,15,FALSE)*$G97/12*20,0)/20,0)</f>
        <v>0</v>
      </c>
      <c r="L97" s="27"/>
      <c r="M97" s="24">
        <f t="shared" si="15"/>
        <v>0</v>
      </c>
      <c r="N97" s="9">
        <f>IF(ISNUMBER(I97),ROUND(VLOOKUP($I97,Faktoren!$A$29:$R$84,12,FALSE)*$G97/12*20,0)/20,0)</f>
        <v>0</v>
      </c>
      <c r="O97" s="9">
        <f>IF(ISNUMBER(I97),ROUND(VLOOKUP($I97,Faktoren!$A$29:$R$84,14,FALSE)*$G97/12*20,0)/20,0)</f>
        <v>0</v>
      </c>
      <c r="P97" s="27"/>
      <c r="Q97" s="64">
        <f t="shared" si="16"/>
        <v>0</v>
      </c>
      <c r="R97" s="9">
        <f t="shared" si="17"/>
        <v>0</v>
      </c>
      <c r="S97" s="25">
        <f t="shared" si="18"/>
        <v>0</v>
      </c>
    </row>
    <row r="98" spans="1:19" ht="11.25">
      <c r="A98" s="74"/>
      <c r="B98" s="74"/>
      <c r="C98" s="74"/>
      <c r="D98" s="86"/>
      <c r="E98" s="75"/>
      <c r="F98" s="76"/>
      <c r="G98" s="22">
        <f t="shared" si="13"/>
        <v>0</v>
      </c>
      <c r="H98" s="23">
        <f t="shared" si="14"/>
      </c>
      <c r="I98" s="63">
        <f t="shared" si="19"/>
      </c>
      <c r="J98" s="22">
        <f>IF(ISNUMBER(I98),ROUND(VLOOKUP($I98,Faktoren!$A$29:$R$84,13,FALSE)*$G98/12*20,0)/20,0)</f>
        <v>0</v>
      </c>
      <c r="K98" s="9">
        <f>IF(ISNUMBER(I98),ROUND(VLOOKUP($I98,Faktoren!$A$29:$R$84,15,FALSE)*$G98/12*20,0)/20,0)</f>
        <v>0</v>
      </c>
      <c r="L98" s="27"/>
      <c r="M98" s="24">
        <f t="shared" si="15"/>
        <v>0</v>
      </c>
      <c r="N98" s="9">
        <f>IF(ISNUMBER(I98),ROUND(VLOOKUP($I98,Faktoren!$A$29:$R$84,12,FALSE)*$G98/12*20,0)/20,0)</f>
        <v>0</v>
      </c>
      <c r="O98" s="9">
        <f>IF(ISNUMBER(I98),ROUND(VLOOKUP($I98,Faktoren!$A$29:$R$84,14,FALSE)*$G98/12*20,0)/20,0)</f>
        <v>0</v>
      </c>
      <c r="P98" s="27"/>
      <c r="Q98" s="64">
        <f t="shared" si="16"/>
        <v>0</v>
      </c>
      <c r="R98" s="9">
        <f t="shared" si="17"/>
        <v>0</v>
      </c>
      <c r="S98" s="25">
        <f t="shared" si="18"/>
        <v>0</v>
      </c>
    </row>
    <row r="99" spans="1:19" ht="11.25">
      <c r="A99" s="74"/>
      <c r="B99" s="74"/>
      <c r="C99" s="74"/>
      <c r="D99" s="86"/>
      <c r="E99" s="75"/>
      <c r="F99" s="76"/>
      <c r="G99" s="22">
        <f t="shared" si="13"/>
        <v>0</v>
      </c>
      <c r="H99" s="23">
        <f t="shared" si="14"/>
      </c>
      <c r="I99" s="63">
        <f t="shared" si="19"/>
      </c>
      <c r="J99" s="22">
        <f>IF(ISNUMBER(I99),ROUND(VLOOKUP($I99,Faktoren!$A$29:$R$84,13,FALSE)*$G99/12*20,0)/20,0)</f>
        <v>0</v>
      </c>
      <c r="K99" s="9">
        <f>IF(ISNUMBER(I99),ROUND(VLOOKUP($I99,Faktoren!$A$29:$R$84,15,FALSE)*$G99/12*20,0)/20,0)</f>
        <v>0</v>
      </c>
      <c r="L99" s="27"/>
      <c r="M99" s="24">
        <f t="shared" si="15"/>
        <v>0</v>
      </c>
      <c r="N99" s="9">
        <f>IF(ISNUMBER(I99),ROUND(VLOOKUP($I99,Faktoren!$A$29:$R$84,12,FALSE)*$G99/12*20,0)/20,0)</f>
        <v>0</v>
      </c>
      <c r="O99" s="9">
        <f>IF(ISNUMBER(I99),ROUND(VLOOKUP($I99,Faktoren!$A$29:$R$84,14,FALSE)*$G99/12*20,0)/20,0)</f>
        <v>0</v>
      </c>
      <c r="P99" s="27"/>
      <c r="Q99" s="64">
        <f t="shared" si="16"/>
        <v>0</v>
      </c>
      <c r="R99" s="9">
        <f t="shared" si="17"/>
        <v>0</v>
      </c>
      <c r="S99" s="25">
        <f t="shared" si="18"/>
        <v>0</v>
      </c>
    </row>
    <row r="100" spans="1:19" ht="11.25">
      <c r="A100" s="74"/>
      <c r="B100" s="74"/>
      <c r="C100" s="74"/>
      <c r="D100" s="86"/>
      <c r="E100" s="75"/>
      <c r="F100" s="76"/>
      <c r="G100" s="22">
        <f t="shared" si="13"/>
        <v>0</v>
      </c>
      <c r="H100" s="23">
        <f t="shared" si="14"/>
      </c>
      <c r="I100" s="63">
        <f t="shared" si="19"/>
      </c>
      <c r="J100" s="22">
        <f>IF(ISNUMBER(I100),ROUND(VLOOKUP($I100,Faktoren!$A$29:$R$84,13,FALSE)*$G100/12*20,0)/20,0)</f>
        <v>0</v>
      </c>
      <c r="K100" s="9">
        <f>IF(ISNUMBER(I100),ROUND(VLOOKUP($I100,Faktoren!$A$29:$R$84,15,FALSE)*$G100/12*20,0)/20,0)</f>
        <v>0</v>
      </c>
      <c r="L100" s="27"/>
      <c r="M100" s="24">
        <f t="shared" si="15"/>
        <v>0</v>
      </c>
      <c r="N100" s="9">
        <f>IF(ISNUMBER(I100),ROUND(VLOOKUP($I100,Faktoren!$A$29:$R$84,12,FALSE)*$G100/12*20,0)/20,0)</f>
        <v>0</v>
      </c>
      <c r="O100" s="9">
        <f>IF(ISNUMBER(I100),ROUND(VLOOKUP($I100,Faktoren!$A$29:$R$84,14,FALSE)*$G100/12*20,0)/20,0)</f>
        <v>0</v>
      </c>
      <c r="P100" s="27"/>
      <c r="Q100" s="64">
        <f t="shared" si="16"/>
        <v>0</v>
      </c>
      <c r="R100" s="9">
        <f t="shared" si="17"/>
        <v>0</v>
      </c>
      <c r="S100" s="25">
        <f t="shared" si="18"/>
        <v>0</v>
      </c>
    </row>
    <row r="101" spans="1:19" ht="11.25">
      <c r="A101" s="74"/>
      <c r="B101" s="74"/>
      <c r="C101" s="74"/>
      <c r="D101" s="86"/>
      <c r="E101" s="75"/>
      <c r="F101" s="76"/>
      <c r="G101" s="22">
        <f t="shared" si="13"/>
        <v>0</v>
      </c>
      <c r="H101" s="23">
        <f t="shared" si="14"/>
      </c>
      <c r="I101" s="63">
        <f t="shared" si="19"/>
      </c>
      <c r="J101" s="22">
        <f>IF(ISNUMBER(I101),ROUND(VLOOKUP($I101,Faktoren!$A$29:$R$84,13,FALSE)*$G101/12*20,0)/20,0)</f>
        <v>0</v>
      </c>
      <c r="K101" s="9">
        <f>IF(ISNUMBER(I101),ROUND(VLOOKUP($I101,Faktoren!$A$29:$R$84,15,FALSE)*$G101/12*20,0)/20,0)</f>
        <v>0</v>
      </c>
      <c r="L101" s="27"/>
      <c r="M101" s="24">
        <f t="shared" si="15"/>
        <v>0</v>
      </c>
      <c r="N101" s="9">
        <f>IF(ISNUMBER(I101),ROUND(VLOOKUP($I101,Faktoren!$A$29:$R$84,12,FALSE)*$G101/12*20,0)/20,0)</f>
        <v>0</v>
      </c>
      <c r="O101" s="9">
        <f>IF(ISNUMBER(I101),ROUND(VLOOKUP($I101,Faktoren!$A$29:$R$84,14,FALSE)*$G101/12*20,0)/20,0)</f>
        <v>0</v>
      </c>
      <c r="P101" s="27"/>
      <c r="Q101" s="64">
        <f t="shared" si="16"/>
        <v>0</v>
      </c>
      <c r="R101" s="9">
        <f t="shared" si="17"/>
        <v>0</v>
      </c>
      <c r="S101" s="25">
        <f t="shared" si="18"/>
        <v>0</v>
      </c>
    </row>
    <row r="102" spans="1:19" ht="11.25">
      <c r="A102" s="74"/>
      <c r="B102" s="74"/>
      <c r="C102" s="74"/>
      <c r="D102" s="86"/>
      <c r="E102" s="75"/>
      <c r="F102" s="76"/>
      <c r="G102" s="22">
        <f t="shared" si="13"/>
        <v>0</v>
      </c>
      <c r="H102" s="23">
        <f t="shared" si="14"/>
      </c>
      <c r="I102" s="63">
        <f t="shared" si="19"/>
      </c>
      <c r="J102" s="22">
        <f>IF(ISNUMBER(I102),ROUND(VLOOKUP($I102,Faktoren!$A$29:$R$84,13,FALSE)*$G102/12*20,0)/20,0)</f>
        <v>0</v>
      </c>
      <c r="K102" s="9">
        <f>IF(ISNUMBER(I102),ROUND(VLOOKUP($I102,Faktoren!$A$29:$R$84,15,FALSE)*$G102/12*20,0)/20,0)</f>
        <v>0</v>
      </c>
      <c r="L102" s="27"/>
      <c r="M102" s="24">
        <f t="shared" si="15"/>
        <v>0</v>
      </c>
      <c r="N102" s="9">
        <f>IF(ISNUMBER(I102),ROUND(VLOOKUP($I102,Faktoren!$A$29:$R$84,12,FALSE)*$G102/12*20,0)/20,0)</f>
        <v>0</v>
      </c>
      <c r="O102" s="9">
        <f>IF(ISNUMBER(I102),ROUND(VLOOKUP($I102,Faktoren!$A$29:$R$84,14,FALSE)*$G102/12*20,0)/20,0)</f>
        <v>0</v>
      </c>
      <c r="P102" s="27"/>
      <c r="Q102" s="64">
        <f t="shared" si="16"/>
        <v>0</v>
      </c>
      <c r="R102" s="9">
        <f t="shared" si="17"/>
        <v>0</v>
      </c>
      <c r="S102" s="25">
        <f t="shared" si="18"/>
        <v>0</v>
      </c>
    </row>
    <row r="103" spans="1:19" ht="11.25">
      <c r="A103" s="74"/>
      <c r="B103" s="74"/>
      <c r="C103" s="74"/>
      <c r="D103" s="86"/>
      <c r="E103" s="75"/>
      <c r="F103" s="76"/>
      <c r="G103" s="22">
        <f t="shared" si="13"/>
        <v>0</v>
      </c>
      <c r="H103" s="23">
        <f t="shared" si="14"/>
      </c>
      <c r="I103" s="63">
        <f t="shared" si="19"/>
      </c>
      <c r="J103" s="22">
        <f>IF(ISNUMBER(I103),ROUND(VLOOKUP($I103,Faktoren!$A$29:$R$84,13,FALSE)*$G103/12*20,0)/20,0)</f>
        <v>0</v>
      </c>
      <c r="K103" s="9">
        <f>IF(ISNUMBER(I103),ROUND(VLOOKUP($I103,Faktoren!$A$29:$R$84,15,FALSE)*$G103/12*20,0)/20,0)</f>
        <v>0</v>
      </c>
      <c r="L103" s="27"/>
      <c r="M103" s="24">
        <f t="shared" si="15"/>
        <v>0</v>
      </c>
      <c r="N103" s="9">
        <f>IF(ISNUMBER(I103),ROUND(VLOOKUP($I103,Faktoren!$A$29:$R$84,12,FALSE)*$G103/12*20,0)/20,0)</f>
        <v>0</v>
      </c>
      <c r="O103" s="9">
        <f>IF(ISNUMBER(I103),ROUND(VLOOKUP($I103,Faktoren!$A$29:$R$84,14,FALSE)*$G103/12*20,0)/20,0)</f>
        <v>0</v>
      </c>
      <c r="P103" s="27"/>
      <c r="Q103" s="64">
        <f t="shared" si="16"/>
        <v>0</v>
      </c>
      <c r="R103" s="9">
        <f t="shared" si="17"/>
        <v>0</v>
      </c>
      <c r="S103" s="25">
        <f t="shared" si="18"/>
        <v>0</v>
      </c>
    </row>
    <row r="104" spans="1:19" ht="11.25">
      <c r="A104" s="74"/>
      <c r="B104" s="74"/>
      <c r="C104" s="74"/>
      <c r="D104" s="86"/>
      <c r="E104" s="75"/>
      <c r="F104" s="76"/>
      <c r="G104" s="22">
        <f t="shared" si="13"/>
        <v>0</v>
      </c>
      <c r="H104" s="23">
        <f t="shared" si="14"/>
      </c>
      <c r="I104" s="63">
        <f t="shared" si="19"/>
      </c>
      <c r="J104" s="22">
        <f>IF(ISNUMBER(I104),ROUND(VLOOKUP($I104,Faktoren!$A$29:$R$84,13,FALSE)*$G104/12*20,0)/20,0)</f>
        <v>0</v>
      </c>
      <c r="K104" s="9">
        <f>IF(ISNUMBER(I104),ROUND(VLOOKUP($I104,Faktoren!$A$29:$R$84,15,FALSE)*$G104/12*20,0)/20,0)</f>
        <v>0</v>
      </c>
      <c r="L104" s="27"/>
      <c r="M104" s="24">
        <f t="shared" si="15"/>
        <v>0</v>
      </c>
      <c r="N104" s="9">
        <f>IF(ISNUMBER(I104),ROUND(VLOOKUP($I104,Faktoren!$A$29:$R$84,12,FALSE)*$G104/12*20,0)/20,0)</f>
        <v>0</v>
      </c>
      <c r="O104" s="9">
        <f>IF(ISNUMBER(I104),ROUND(VLOOKUP($I104,Faktoren!$A$29:$R$84,14,FALSE)*$G104/12*20,0)/20,0)</f>
        <v>0</v>
      </c>
      <c r="P104" s="27"/>
      <c r="Q104" s="64">
        <f t="shared" si="16"/>
        <v>0</v>
      </c>
      <c r="R104" s="9">
        <f t="shared" si="17"/>
        <v>0</v>
      </c>
      <c r="S104" s="25">
        <f t="shared" si="18"/>
        <v>0</v>
      </c>
    </row>
    <row r="105" spans="1:19" ht="11.25">
      <c r="A105" s="74"/>
      <c r="B105" s="74"/>
      <c r="C105" s="74"/>
      <c r="D105" s="86"/>
      <c r="E105" s="75"/>
      <c r="F105" s="76"/>
      <c r="G105" s="22">
        <f t="shared" si="13"/>
        <v>0</v>
      </c>
      <c r="H105" s="23">
        <f t="shared" si="14"/>
      </c>
      <c r="I105" s="63">
        <f t="shared" si="19"/>
      </c>
      <c r="J105" s="22">
        <f>IF(ISNUMBER(I105),ROUND(VLOOKUP($I105,Faktoren!$A$29:$R$84,13,FALSE)*$G105/12*20,0)/20,0)</f>
        <v>0</v>
      </c>
      <c r="K105" s="9">
        <f>IF(ISNUMBER(I105),ROUND(VLOOKUP($I105,Faktoren!$A$29:$R$84,15,FALSE)*$G105/12*20,0)/20,0)</f>
        <v>0</v>
      </c>
      <c r="L105" s="27"/>
      <c r="M105" s="24">
        <f t="shared" si="15"/>
        <v>0</v>
      </c>
      <c r="N105" s="9">
        <f>IF(ISNUMBER(I105),ROUND(VLOOKUP($I105,Faktoren!$A$29:$R$84,12,FALSE)*$G105/12*20,0)/20,0)</f>
        <v>0</v>
      </c>
      <c r="O105" s="9">
        <f>IF(ISNUMBER(I105),ROUND(VLOOKUP($I105,Faktoren!$A$29:$R$84,14,FALSE)*$G105/12*20,0)/20,0)</f>
        <v>0</v>
      </c>
      <c r="P105" s="27"/>
      <c r="Q105" s="64">
        <f t="shared" si="16"/>
        <v>0</v>
      </c>
      <c r="R105" s="9">
        <f t="shared" si="17"/>
        <v>0</v>
      </c>
      <c r="S105" s="25">
        <f t="shared" si="18"/>
        <v>0</v>
      </c>
    </row>
    <row r="106" spans="1:19" ht="11.25">
      <c r="A106" s="74"/>
      <c r="B106" s="74"/>
      <c r="C106" s="74"/>
      <c r="D106" s="86"/>
      <c r="E106" s="75"/>
      <c r="F106" s="76"/>
      <c r="G106" s="22">
        <f t="shared" si="13"/>
        <v>0</v>
      </c>
      <c r="H106" s="23">
        <f t="shared" si="14"/>
      </c>
      <c r="I106" s="63">
        <f t="shared" si="19"/>
      </c>
      <c r="J106" s="22">
        <f>IF(ISNUMBER(I106),ROUND(VLOOKUP($I106,Faktoren!$A$29:$R$84,13,FALSE)*$G106/12*20,0)/20,0)</f>
        <v>0</v>
      </c>
      <c r="K106" s="9">
        <f>IF(ISNUMBER(I106),ROUND(VLOOKUP($I106,Faktoren!$A$29:$R$84,15,FALSE)*$G106/12*20,0)/20,0)</f>
        <v>0</v>
      </c>
      <c r="L106" s="27"/>
      <c r="M106" s="24">
        <f t="shared" si="15"/>
        <v>0</v>
      </c>
      <c r="N106" s="9">
        <f>IF(ISNUMBER(I106),ROUND(VLOOKUP($I106,Faktoren!$A$29:$R$84,12,FALSE)*$G106/12*20,0)/20,0)</f>
        <v>0</v>
      </c>
      <c r="O106" s="9">
        <f>IF(ISNUMBER(I106),ROUND(VLOOKUP($I106,Faktoren!$A$29:$R$84,14,FALSE)*$G106/12*20,0)/20,0)</f>
        <v>0</v>
      </c>
      <c r="P106" s="27"/>
      <c r="Q106" s="64">
        <f t="shared" si="16"/>
        <v>0</v>
      </c>
      <c r="R106" s="9">
        <f t="shared" si="17"/>
        <v>0</v>
      </c>
      <c r="S106" s="25">
        <f t="shared" si="18"/>
        <v>0</v>
      </c>
    </row>
    <row r="107" spans="1:19" ht="11.25">
      <c r="A107" s="74"/>
      <c r="B107" s="74"/>
      <c r="C107" s="74"/>
      <c r="D107" s="86"/>
      <c r="E107" s="75"/>
      <c r="F107" s="76"/>
      <c r="G107" s="22">
        <f t="shared" si="13"/>
        <v>0</v>
      </c>
      <c r="H107" s="23">
        <f t="shared" si="14"/>
      </c>
      <c r="I107" s="63">
        <f t="shared" si="19"/>
      </c>
      <c r="J107" s="22">
        <f>IF(ISNUMBER(I107),ROUND(VLOOKUP($I107,Faktoren!$A$29:$R$84,13,FALSE)*$G107/12*20,0)/20,0)</f>
        <v>0</v>
      </c>
      <c r="K107" s="9">
        <f>IF(ISNUMBER(I107),ROUND(VLOOKUP($I107,Faktoren!$A$29:$R$84,15,FALSE)*$G107/12*20,0)/20,0)</f>
        <v>0</v>
      </c>
      <c r="L107" s="27"/>
      <c r="M107" s="24">
        <f t="shared" si="15"/>
        <v>0</v>
      </c>
      <c r="N107" s="9">
        <f>IF(ISNUMBER(I107),ROUND(VLOOKUP($I107,Faktoren!$A$29:$R$84,12,FALSE)*$G107/12*20,0)/20,0)</f>
        <v>0</v>
      </c>
      <c r="O107" s="9">
        <f>IF(ISNUMBER(I107),ROUND(VLOOKUP($I107,Faktoren!$A$29:$R$84,14,FALSE)*$G107/12*20,0)/20,0)</f>
        <v>0</v>
      </c>
      <c r="P107" s="27"/>
      <c r="Q107" s="64">
        <f t="shared" si="16"/>
        <v>0</v>
      </c>
      <c r="R107" s="9">
        <f t="shared" si="17"/>
        <v>0</v>
      </c>
      <c r="S107" s="25">
        <f t="shared" si="18"/>
        <v>0</v>
      </c>
    </row>
    <row r="108" spans="1:19" ht="11.25">
      <c r="A108" s="74"/>
      <c r="B108" s="74"/>
      <c r="C108" s="74"/>
      <c r="D108" s="86"/>
      <c r="E108" s="75"/>
      <c r="F108" s="76"/>
      <c r="G108" s="22">
        <f t="shared" si="13"/>
        <v>0</v>
      </c>
      <c r="H108" s="23">
        <f t="shared" si="14"/>
      </c>
      <c r="I108" s="63">
        <f t="shared" si="19"/>
      </c>
      <c r="J108" s="22">
        <f>IF(ISNUMBER(I108),ROUND(VLOOKUP($I108,Faktoren!$A$29:$R$84,13,FALSE)*$G108/12*20,0)/20,0)</f>
        <v>0</v>
      </c>
      <c r="K108" s="9">
        <f>IF(ISNUMBER(I108),ROUND(VLOOKUP($I108,Faktoren!$A$29:$R$84,15,FALSE)*$G108/12*20,0)/20,0)</f>
        <v>0</v>
      </c>
      <c r="L108" s="27"/>
      <c r="M108" s="24">
        <f t="shared" si="15"/>
        <v>0</v>
      </c>
      <c r="N108" s="9">
        <f>IF(ISNUMBER(I108),ROUND(VLOOKUP($I108,Faktoren!$A$29:$R$84,12,FALSE)*$G108/12*20,0)/20,0)</f>
        <v>0</v>
      </c>
      <c r="O108" s="9">
        <f>IF(ISNUMBER(I108),ROUND(VLOOKUP($I108,Faktoren!$A$29:$R$84,14,FALSE)*$G108/12*20,0)/20,0)</f>
        <v>0</v>
      </c>
      <c r="P108" s="27"/>
      <c r="Q108" s="64">
        <f t="shared" si="16"/>
        <v>0</v>
      </c>
      <c r="R108" s="9">
        <f t="shared" si="17"/>
        <v>0</v>
      </c>
      <c r="S108" s="25">
        <f t="shared" si="18"/>
        <v>0</v>
      </c>
    </row>
    <row r="109" spans="1:19" ht="11.25">
      <c r="A109" s="74"/>
      <c r="B109" s="74"/>
      <c r="C109" s="74"/>
      <c r="D109" s="86"/>
      <c r="E109" s="75"/>
      <c r="F109" s="76"/>
      <c r="G109" s="22">
        <f t="shared" si="13"/>
        <v>0</v>
      </c>
      <c r="H109" s="23">
        <f t="shared" si="14"/>
      </c>
      <c r="I109" s="63">
        <f t="shared" si="19"/>
      </c>
      <c r="J109" s="22">
        <f>IF(ISNUMBER(I109),ROUND(VLOOKUP($I109,Faktoren!$A$29:$R$84,13,FALSE)*$G109/12*20,0)/20,0)</f>
        <v>0</v>
      </c>
      <c r="K109" s="9">
        <f>IF(ISNUMBER(I109),ROUND(VLOOKUP($I109,Faktoren!$A$29:$R$84,15,FALSE)*$G109/12*20,0)/20,0)</f>
        <v>0</v>
      </c>
      <c r="L109" s="27"/>
      <c r="M109" s="24">
        <f t="shared" si="15"/>
        <v>0</v>
      </c>
      <c r="N109" s="9">
        <f>IF(ISNUMBER(I109),ROUND(VLOOKUP($I109,Faktoren!$A$29:$R$84,12,FALSE)*$G109/12*20,0)/20,0)</f>
        <v>0</v>
      </c>
      <c r="O109" s="9">
        <f>IF(ISNUMBER(I109),ROUND(VLOOKUP($I109,Faktoren!$A$29:$R$84,14,FALSE)*$G109/12*20,0)/20,0)</f>
        <v>0</v>
      </c>
      <c r="P109" s="27"/>
      <c r="Q109" s="64">
        <f t="shared" si="16"/>
        <v>0</v>
      </c>
      <c r="R109" s="9">
        <f t="shared" si="17"/>
        <v>0</v>
      </c>
      <c r="S109" s="25">
        <f t="shared" si="18"/>
        <v>0</v>
      </c>
    </row>
    <row r="110" spans="1:19" ht="11.25">
      <c r="A110" s="74"/>
      <c r="B110" s="74"/>
      <c r="C110" s="74"/>
      <c r="D110" s="86"/>
      <c r="E110" s="75"/>
      <c r="F110" s="76"/>
      <c r="G110" s="22">
        <f t="shared" si="13"/>
        <v>0</v>
      </c>
      <c r="H110" s="23">
        <f t="shared" si="14"/>
      </c>
      <c r="I110" s="63">
        <f t="shared" si="19"/>
      </c>
      <c r="J110" s="22">
        <f>IF(ISNUMBER(I110),ROUND(VLOOKUP($I110,Faktoren!$A$29:$R$84,13,FALSE)*$G110/12*20,0)/20,0)</f>
        <v>0</v>
      </c>
      <c r="K110" s="9">
        <f>IF(ISNUMBER(I110),ROUND(VLOOKUP($I110,Faktoren!$A$29:$R$84,15,FALSE)*$G110/12*20,0)/20,0)</f>
        <v>0</v>
      </c>
      <c r="L110" s="27"/>
      <c r="M110" s="24">
        <f t="shared" si="15"/>
        <v>0</v>
      </c>
      <c r="N110" s="9">
        <f>IF(ISNUMBER(I110),ROUND(VLOOKUP($I110,Faktoren!$A$29:$R$84,12,FALSE)*$G110/12*20,0)/20,0)</f>
        <v>0</v>
      </c>
      <c r="O110" s="9">
        <f>IF(ISNUMBER(I110),ROUND(VLOOKUP($I110,Faktoren!$A$29:$R$84,14,FALSE)*$G110/12*20,0)/20,0)</f>
        <v>0</v>
      </c>
      <c r="P110" s="27"/>
      <c r="Q110" s="64">
        <f t="shared" si="16"/>
        <v>0</v>
      </c>
      <c r="R110" s="9">
        <f t="shared" si="17"/>
        <v>0</v>
      </c>
      <c r="S110" s="25">
        <f t="shared" si="18"/>
        <v>0</v>
      </c>
    </row>
    <row r="111" spans="1:19" ht="11.25">
      <c r="A111" s="74"/>
      <c r="B111" s="74"/>
      <c r="C111" s="74"/>
      <c r="D111" s="86"/>
      <c r="E111" s="75"/>
      <c r="F111" s="76"/>
      <c r="G111" s="22">
        <f t="shared" si="13"/>
        <v>0</v>
      </c>
      <c r="H111" s="23">
        <f t="shared" si="14"/>
      </c>
      <c r="I111" s="63">
        <f t="shared" si="19"/>
      </c>
      <c r="J111" s="22">
        <f>IF(ISNUMBER(I111),ROUND(VLOOKUP($I111,Faktoren!$A$29:$R$84,13,FALSE)*$G111/12*20,0)/20,0)</f>
        <v>0</v>
      </c>
      <c r="K111" s="9">
        <f>IF(ISNUMBER(I111),ROUND(VLOOKUP($I111,Faktoren!$A$29:$R$84,15,FALSE)*$G111/12*20,0)/20,0)</f>
        <v>0</v>
      </c>
      <c r="L111" s="27"/>
      <c r="M111" s="24">
        <f t="shared" si="15"/>
        <v>0</v>
      </c>
      <c r="N111" s="9">
        <f>IF(ISNUMBER(I111),ROUND(VLOOKUP($I111,Faktoren!$A$29:$R$84,12,FALSE)*$G111/12*20,0)/20,0)</f>
        <v>0</v>
      </c>
      <c r="O111" s="9">
        <f>IF(ISNUMBER(I111),ROUND(VLOOKUP($I111,Faktoren!$A$29:$R$84,14,FALSE)*$G111/12*20,0)/20,0)</f>
        <v>0</v>
      </c>
      <c r="P111" s="27"/>
      <c r="Q111" s="64">
        <f t="shared" si="16"/>
        <v>0</v>
      </c>
      <c r="R111" s="9">
        <f t="shared" si="17"/>
        <v>0</v>
      </c>
      <c r="S111" s="25">
        <f t="shared" si="18"/>
        <v>0</v>
      </c>
    </row>
    <row r="112" spans="1:19" ht="11.25">
      <c r="A112" s="74"/>
      <c r="B112" s="74"/>
      <c r="C112" s="74"/>
      <c r="D112" s="86"/>
      <c r="E112" s="75"/>
      <c r="F112" s="76"/>
      <c r="G112" s="22">
        <f t="shared" si="13"/>
        <v>0</v>
      </c>
      <c r="H112" s="23">
        <f t="shared" si="14"/>
      </c>
      <c r="I112" s="63">
        <f t="shared" si="19"/>
      </c>
      <c r="J112" s="22">
        <f>IF(ISNUMBER(I112),ROUND(VLOOKUP($I112,Faktoren!$A$29:$R$84,13,FALSE)*$G112/12*20,0)/20,0)</f>
        <v>0</v>
      </c>
      <c r="K112" s="9">
        <f>IF(ISNUMBER(I112),ROUND(VLOOKUP($I112,Faktoren!$A$29:$R$84,15,FALSE)*$G112/12*20,0)/20,0)</f>
        <v>0</v>
      </c>
      <c r="L112" s="27"/>
      <c r="M112" s="24">
        <f t="shared" si="15"/>
        <v>0</v>
      </c>
      <c r="N112" s="9">
        <f>IF(ISNUMBER(I112),ROUND(VLOOKUP($I112,Faktoren!$A$29:$R$84,12,FALSE)*$G112/12*20,0)/20,0)</f>
        <v>0</v>
      </c>
      <c r="O112" s="9">
        <f>IF(ISNUMBER(I112),ROUND(VLOOKUP($I112,Faktoren!$A$29:$R$84,14,FALSE)*$G112/12*20,0)/20,0)</f>
        <v>0</v>
      </c>
      <c r="P112" s="27"/>
      <c r="Q112" s="64">
        <f t="shared" si="16"/>
        <v>0</v>
      </c>
      <c r="R112" s="9">
        <f t="shared" si="17"/>
        <v>0</v>
      </c>
      <c r="S112" s="25">
        <f t="shared" si="18"/>
        <v>0</v>
      </c>
    </row>
    <row r="113" spans="1:19" ht="11.25">
      <c r="A113" s="74"/>
      <c r="B113" s="74"/>
      <c r="C113" s="74"/>
      <c r="D113" s="86"/>
      <c r="E113" s="75"/>
      <c r="F113" s="76"/>
      <c r="G113" s="22">
        <f t="shared" si="13"/>
        <v>0</v>
      </c>
      <c r="H113" s="23">
        <f t="shared" si="14"/>
      </c>
      <c r="I113" s="63">
        <f t="shared" si="19"/>
      </c>
      <c r="J113" s="22">
        <f>IF(ISNUMBER(I113),ROUND(VLOOKUP($I113,Faktoren!$A$29:$R$84,13,FALSE)*$G113/12*20,0)/20,0)</f>
        <v>0</v>
      </c>
      <c r="K113" s="9">
        <f>IF(ISNUMBER(I113),ROUND(VLOOKUP($I113,Faktoren!$A$29:$R$84,15,FALSE)*$G113/12*20,0)/20,0)</f>
        <v>0</v>
      </c>
      <c r="L113" s="27"/>
      <c r="M113" s="24">
        <f t="shared" si="15"/>
        <v>0</v>
      </c>
      <c r="N113" s="9">
        <f>IF(ISNUMBER(I113),ROUND(VLOOKUP($I113,Faktoren!$A$29:$R$84,12,FALSE)*$G113/12*20,0)/20,0)</f>
        <v>0</v>
      </c>
      <c r="O113" s="9">
        <f>IF(ISNUMBER(I113),ROUND(VLOOKUP($I113,Faktoren!$A$29:$R$84,14,FALSE)*$G113/12*20,0)/20,0)</f>
        <v>0</v>
      </c>
      <c r="P113" s="27"/>
      <c r="Q113" s="64">
        <f t="shared" si="16"/>
        <v>0</v>
      </c>
      <c r="R113" s="9">
        <f t="shared" si="17"/>
        <v>0</v>
      </c>
      <c r="S113" s="25">
        <f t="shared" si="18"/>
        <v>0</v>
      </c>
    </row>
    <row r="114" spans="1:19" ht="11.25">
      <c r="A114" s="74"/>
      <c r="B114" s="74"/>
      <c r="C114" s="74"/>
      <c r="D114" s="86"/>
      <c r="E114" s="75"/>
      <c r="F114" s="76"/>
      <c r="G114" s="22">
        <f t="shared" si="13"/>
        <v>0</v>
      </c>
      <c r="H114" s="23">
        <f t="shared" si="14"/>
      </c>
      <c r="I114" s="63">
        <f t="shared" si="19"/>
      </c>
      <c r="J114" s="22">
        <f>IF(ISNUMBER(I114),ROUND(VLOOKUP($I114,Faktoren!$A$29:$R$84,13,FALSE)*$G114/12*20,0)/20,0)</f>
        <v>0</v>
      </c>
      <c r="K114" s="9">
        <f>IF(ISNUMBER(I114),ROUND(VLOOKUP($I114,Faktoren!$A$29:$R$84,15,FALSE)*$G114/12*20,0)/20,0)</f>
        <v>0</v>
      </c>
      <c r="L114" s="27"/>
      <c r="M114" s="24">
        <f t="shared" si="15"/>
        <v>0</v>
      </c>
      <c r="N114" s="9">
        <f>IF(ISNUMBER(I114),ROUND(VLOOKUP($I114,Faktoren!$A$29:$R$84,12,FALSE)*$G114/12*20,0)/20,0)</f>
        <v>0</v>
      </c>
      <c r="O114" s="9">
        <f>IF(ISNUMBER(I114),ROUND(VLOOKUP($I114,Faktoren!$A$29:$R$84,14,FALSE)*$G114/12*20,0)/20,0)</f>
        <v>0</v>
      </c>
      <c r="P114" s="27"/>
      <c r="Q114" s="64">
        <f t="shared" si="16"/>
        <v>0</v>
      </c>
      <c r="R114" s="9">
        <f t="shared" si="17"/>
        <v>0</v>
      </c>
      <c r="S114" s="25">
        <f t="shared" si="18"/>
        <v>0</v>
      </c>
    </row>
    <row r="115" spans="1:19" ht="11.25">
      <c r="A115" s="74"/>
      <c r="B115" s="74"/>
      <c r="C115" s="74"/>
      <c r="D115" s="86"/>
      <c r="E115" s="75"/>
      <c r="F115" s="76"/>
      <c r="G115" s="22">
        <f t="shared" si="13"/>
        <v>0</v>
      </c>
      <c r="H115" s="23">
        <f t="shared" si="14"/>
      </c>
      <c r="I115" s="63">
        <f t="shared" si="19"/>
      </c>
      <c r="J115" s="22">
        <f>IF(ISNUMBER(I115),ROUND(VLOOKUP($I115,Faktoren!$A$29:$R$84,13,FALSE)*$G115/12*20,0)/20,0)</f>
        <v>0</v>
      </c>
      <c r="K115" s="9">
        <f>IF(ISNUMBER(I115),ROUND(VLOOKUP($I115,Faktoren!$A$29:$R$84,15,FALSE)*$G115/12*20,0)/20,0)</f>
        <v>0</v>
      </c>
      <c r="L115" s="27"/>
      <c r="M115" s="24">
        <f t="shared" si="15"/>
        <v>0</v>
      </c>
      <c r="N115" s="9">
        <f>IF(ISNUMBER(I115),ROUND(VLOOKUP($I115,Faktoren!$A$29:$R$84,12,FALSE)*$G115/12*20,0)/20,0)</f>
        <v>0</v>
      </c>
      <c r="O115" s="9">
        <f>IF(ISNUMBER(I115),ROUND(VLOOKUP($I115,Faktoren!$A$29:$R$84,14,FALSE)*$G115/12*20,0)/20,0)</f>
        <v>0</v>
      </c>
      <c r="P115" s="27"/>
      <c r="Q115" s="64">
        <f t="shared" si="16"/>
        <v>0</v>
      </c>
      <c r="R115" s="9">
        <f t="shared" si="17"/>
        <v>0</v>
      </c>
      <c r="S115" s="25">
        <f t="shared" si="18"/>
        <v>0</v>
      </c>
    </row>
    <row r="116" spans="1:19" ht="11.25">
      <c r="A116" s="74"/>
      <c r="B116" s="74"/>
      <c r="C116" s="74"/>
      <c r="D116" s="86"/>
      <c r="E116" s="75"/>
      <c r="F116" s="76"/>
      <c r="G116" s="22">
        <f t="shared" si="13"/>
        <v>0</v>
      </c>
      <c r="H116" s="23">
        <f t="shared" si="14"/>
      </c>
      <c r="I116" s="63">
        <f t="shared" si="19"/>
      </c>
      <c r="J116" s="22">
        <f>IF(ISNUMBER(I116),ROUND(VLOOKUP($I116,Faktoren!$A$29:$R$84,13,FALSE)*$G116/12*20,0)/20,0)</f>
        <v>0</v>
      </c>
      <c r="K116" s="9">
        <f>IF(ISNUMBER(I116),ROUND(VLOOKUP($I116,Faktoren!$A$29:$R$84,15,FALSE)*$G116/12*20,0)/20,0)</f>
        <v>0</v>
      </c>
      <c r="L116" s="27"/>
      <c r="M116" s="24">
        <f t="shared" si="15"/>
        <v>0</v>
      </c>
      <c r="N116" s="9">
        <f>IF(ISNUMBER(I116),ROUND(VLOOKUP($I116,Faktoren!$A$29:$R$84,12,FALSE)*$G116/12*20,0)/20,0)</f>
        <v>0</v>
      </c>
      <c r="O116" s="9">
        <f>IF(ISNUMBER(I116),ROUND(VLOOKUP($I116,Faktoren!$A$29:$R$84,14,FALSE)*$G116/12*20,0)/20,0)</f>
        <v>0</v>
      </c>
      <c r="P116" s="27"/>
      <c r="Q116" s="64">
        <f t="shared" si="16"/>
        <v>0</v>
      </c>
      <c r="R116" s="9">
        <f t="shared" si="17"/>
        <v>0</v>
      </c>
      <c r="S116" s="25">
        <f t="shared" si="18"/>
        <v>0</v>
      </c>
    </row>
    <row r="117" spans="1:19" ht="11.25">
      <c r="A117" s="74"/>
      <c r="B117" s="74"/>
      <c r="C117" s="74"/>
      <c r="D117" s="86"/>
      <c r="E117" s="75"/>
      <c r="F117" s="76"/>
      <c r="G117" s="22">
        <f t="shared" si="13"/>
        <v>0</v>
      </c>
      <c r="H117" s="23">
        <f t="shared" si="14"/>
      </c>
      <c r="I117" s="63">
        <f t="shared" si="19"/>
      </c>
      <c r="J117" s="22">
        <f>IF(ISNUMBER(I117),ROUND(VLOOKUP($I117,Faktoren!$A$29:$R$84,13,FALSE)*$G117/12*20,0)/20,0)</f>
        <v>0</v>
      </c>
      <c r="K117" s="9">
        <f>IF(ISNUMBER(I117),ROUND(VLOOKUP($I117,Faktoren!$A$29:$R$84,15,FALSE)*$G117/12*20,0)/20,0)</f>
        <v>0</v>
      </c>
      <c r="L117" s="27"/>
      <c r="M117" s="24">
        <f t="shared" si="15"/>
        <v>0</v>
      </c>
      <c r="N117" s="9">
        <f>IF(ISNUMBER(I117),ROUND(VLOOKUP($I117,Faktoren!$A$29:$R$84,12,FALSE)*$G117/12*20,0)/20,0)</f>
        <v>0</v>
      </c>
      <c r="O117" s="9">
        <f>IF(ISNUMBER(I117),ROUND(VLOOKUP($I117,Faktoren!$A$29:$R$84,14,FALSE)*$G117/12*20,0)/20,0)</f>
        <v>0</v>
      </c>
      <c r="P117" s="27"/>
      <c r="Q117" s="64">
        <f t="shared" si="16"/>
        <v>0</v>
      </c>
      <c r="R117" s="9">
        <f t="shared" si="17"/>
        <v>0</v>
      </c>
      <c r="S117" s="25">
        <f t="shared" si="18"/>
        <v>0</v>
      </c>
    </row>
    <row r="118" spans="1:19" ht="11.25">
      <c r="A118" s="74"/>
      <c r="B118" s="74"/>
      <c r="C118" s="74"/>
      <c r="D118" s="86"/>
      <c r="E118" s="75"/>
      <c r="F118" s="76"/>
      <c r="G118" s="22">
        <f t="shared" si="13"/>
        <v>0</v>
      </c>
      <c r="H118" s="23">
        <f t="shared" si="14"/>
      </c>
      <c r="I118" s="63">
        <f t="shared" si="19"/>
      </c>
      <c r="J118" s="22">
        <f>IF(ISNUMBER(I118),ROUND(VLOOKUP($I118,Faktoren!$A$29:$R$84,13,FALSE)*$G118/12*20,0)/20,0)</f>
        <v>0</v>
      </c>
      <c r="K118" s="9">
        <f>IF(ISNUMBER(I118),ROUND(VLOOKUP($I118,Faktoren!$A$29:$R$84,15,FALSE)*$G118/12*20,0)/20,0)</f>
        <v>0</v>
      </c>
      <c r="L118" s="27"/>
      <c r="M118" s="24">
        <f t="shared" si="15"/>
        <v>0</v>
      </c>
      <c r="N118" s="9">
        <f>IF(ISNUMBER(I118),ROUND(VLOOKUP($I118,Faktoren!$A$29:$R$84,12,FALSE)*$G118/12*20,0)/20,0)</f>
        <v>0</v>
      </c>
      <c r="O118" s="9">
        <f>IF(ISNUMBER(I118),ROUND(VLOOKUP($I118,Faktoren!$A$29:$R$84,14,FALSE)*$G118/12*20,0)/20,0)</f>
        <v>0</v>
      </c>
      <c r="P118" s="27"/>
      <c r="Q118" s="64">
        <f t="shared" si="16"/>
        <v>0</v>
      </c>
      <c r="R118" s="9">
        <f t="shared" si="17"/>
        <v>0</v>
      </c>
      <c r="S118" s="25">
        <f t="shared" si="18"/>
        <v>0</v>
      </c>
    </row>
    <row r="119" spans="1:19" ht="11.25">
      <c r="A119" s="74"/>
      <c r="B119" s="74"/>
      <c r="C119" s="74"/>
      <c r="D119" s="86"/>
      <c r="E119" s="75"/>
      <c r="F119" s="76"/>
      <c r="G119" s="22">
        <f t="shared" si="13"/>
        <v>0</v>
      </c>
      <c r="H119" s="23">
        <f t="shared" si="14"/>
      </c>
      <c r="I119" s="63">
        <f t="shared" si="19"/>
      </c>
      <c r="J119" s="22">
        <f>IF(ISNUMBER(I119),ROUND(VLOOKUP($I119,Faktoren!$A$29:$R$84,13,FALSE)*$G119/12*20,0)/20,0)</f>
        <v>0</v>
      </c>
      <c r="K119" s="9">
        <f>IF(ISNUMBER(I119),ROUND(VLOOKUP($I119,Faktoren!$A$29:$R$84,15,FALSE)*$G119/12*20,0)/20,0)</f>
        <v>0</v>
      </c>
      <c r="L119" s="27"/>
      <c r="M119" s="24">
        <f t="shared" si="15"/>
        <v>0</v>
      </c>
      <c r="N119" s="9">
        <f>IF(ISNUMBER(I119),ROUND(VLOOKUP($I119,Faktoren!$A$29:$R$84,12,FALSE)*$G119/12*20,0)/20,0)</f>
        <v>0</v>
      </c>
      <c r="O119" s="9">
        <f>IF(ISNUMBER(I119),ROUND(VLOOKUP($I119,Faktoren!$A$29:$R$84,14,FALSE)*$G119/12*20,0)/20,0)</f>
        <v>0</v>
      </c>
      <c r="P119" s="27"/>
      <c r="Q119" s="64">
        <f t="shared" si="16"/>
        <v>0</v>
      </c>
      <c r="R119" s="9">
        <f t="shared" si="17"/>
        <v>0</v>
      </c>
      <c r="S119" s="25">
        <f t="shared" si="18"/>
        <v>0</v>
      </c>
    </row>
    <row r="120" spans="1:19" ht="11.25">
      <c r="A120" s="74"/>
      <c r="B120" s="74"/>
      <c r="C120" s="74"/>
      <c r="D120" s="86"/>
      <c r="E120" s="75"/>
      <c r="F120" s="76"/>
      <c r="G120" s="22">
        <f t="shared" si="13"/>
        <v>0</v>
      </c>
      <c r="H120" s="23">
        <f t="shared" si="14"/>
      </c>
      <c r="I120" s="63">
        <f t="shared" si="19"/>
      </c>
      <c r="J120" s="22">
        <f>IF(ISNUMBER(I120),ROUND(VLOOKUP($I120,Faktoren!$A$29:$R$84,13,FALSE)*$G120/12*20,0)/20,0)</f>
        <v>0</v>
      </c>
      <c r="K120" s="9">
        <f>IF(ISNUMBER(I120),ROUND(VLOOKUP($I120,Faktoren!$A$29:$R$84,15,FALSE)*$G120/12*20,0)/20,0)</f>
        <v>0</v>
      </c>
      <c r="L120" s="27"/>
      <c r="M120" s="24">
        <f t="shared" si="15"/>
        <v>0</v>
      </c>
      <c r="N120" s="9">
        <f>IF(ISNUMBER(I120),ROUND(VLOOKUP($I120,Faktoren!$A$29:$R$84,12,FALSE)*$G120/12*20,0)/20,0)</f>
        <v>0</v>
      </c>
      <c r="O120" s="9">
        <f>IF(ISNUMBER(I120),ROUND(VLOOKUP($I120,Faktoren!$A$29:$R$84,14,FALSE)*$G120/12*20,0)/20,0)</f>
        <v>0</v>
      </c>
      <c r="P120" s="27"/>
      <c r="Q120" s="64">
        <f t="shared" si="16"/>
        <v>0</v>
      </c>
      <c r="R120" s="9">
        <f t="shared" si="17"/>
        <v>0</v>
      </c>
      <c r="S120" s="25">
        <f t="shared" si="18"/>
        <v>0</v>
      </c>
    </row>
    <row r="121" spans="1:19" ht="11.25">
      <c r="A121" s="74"/>
      <c r="B121" s="74"/>
      <c r="C121" s="74"/>
      <c r="D121" s="86"/>
      <c r="E121" s="75"/>
      <c r="F121" s="76"/>
      <c r="G121" s="22">
        <f t="shared" si="13"/>
        <v>0</v>
      </c>
      <c r="H121" s="23">
        <f t="shared" si="14"/>
      </c>
      <c r="I121" s="63">
        <f t="shared" si="19"/>
      </c>
      <c r="J121" s="22">
        <f>IF(ISNUMBER(I121),ROUND(VLOOKUP($I121,Faktoren!$A$29:$R$84,13,FALSE)*$G121/12*20,0)/20,0)</f>
        <v>0</v>
      </c>
      <c r="K121" s="9">
        <f>IF(ISNUMBER(I121),ROUND(VLOOKUP($I121,Faktoren!$A$29:$R$84,15,FALSE)*$G121/12*20,0)/20,0)</f>
        <v>0</v>
      </c>
      <c r="L121" s="27"/>
      <c r="M121" s="24">
        <f t="shared" si="15"/>
        <v>0</v>
      </c>
      <c r="N121" s="9">
        <f>IF(ISNUMBER(I121),ROUND(VLOOKUP($I121,Faktoren!$A$29:$R$84,12,FALSE)*$G121/12*20,0)/20,0)</f>
        <v>0</v>
      </c>
      <c r="O121" s="9">
        <f>IF(ISNUMBER(I121),ROUND(VLOOKUP($I121,Faktoren!$A$29:$R$84,14,FALSE)*$G121/12*20,0)/20,0)</f>
        <v>0</v>
      </c>
      <c r="P121" s="27"/>
      <c r="Q121" s="64">
        <f t="shared" si="16"/>
        <v>0</v>
      </c>
      <c r="R121" s="9">
        <f t="shared" si="17"/>
        <v>0</v>
      </c>
      <c r="S121" s="25">
        <f t="shared" si="18"/>
        <v>0</v>
      </c>
    </row>
    <row r="122" spans="1:19" ht="11.25">
      <c r="A122" s="74"/>
      <c r="B122" s="74"/>
      <c r="C122" s="74"/>
      <c r="D122" s="86"/>
      <c r="E122" s="75"/>
      <c r="F122" s="76"/>
      <c r="G122" s="22">
        <f t="shared" si="13"/>
        <v>0</v>
      </c>
      <c r="H122" s="23">
        <f t="shared" si="14"/>
      </c>
      <c r="I122" s="63">
        <f t="shared" si="19"/>
      </c>
      <c r="J122" s="22">
        <f>IF(ISNUMBER(I122),ROUND(VLOOKUP($I122,Faktoren!$A$29:$R$84,13,FALSE)*$G122/12*20,0)/20,0)</f>
        <v>0</v>
      </c>
      <c r="K122" s="9">
        <f>IF(ISNUMBER(I122),ROUND(VLOOKUP($I122,Faktoren!$A$29:$R$84,15,FALSE)*$G122/12*20,0)/20,0)</f>
        <v>0</v>
      </c>
      <c r="L122" s="27"/>
      <c r="M122" s="24">
        <f t="shared" si="15"/>
        <v>0</v>
      </c>
      <c r="N122" s="9">
        <f>IF(ISNUMBER(I122),ROUND(VLOOKUP($I122,Faktoren!$A$29:$R$84,12,FALSE)*$G122/12*20,0)/20,0)</f>
        <v>0</v>
      </c>
      <c r="O122" s="9">
        <f>IF(ISNUMBER(I122),ROUND(VLOOKUP($I122,Faktoren!$A$29:$R$84,14,FALSE)*$G122/12*20,0)/20,0)</f>
        <v>0</v>
      </c>
      <c r="P122" s="27"/>
      <c r="Q122" s="64">
        <f t="shared" si="16"/>
        <v>0</v>
      </c>
      <c r="R122" s="9">
        <f t="shared" si="17"/>
        <v>0</v>
      </c>
      <c r="S122" s="25">
        <f t="shared" si="18"/>
        <v>0</v>
      </c>
    </row>
    <row r="123" spans="1:19" ht="11.25">
      <c r="A123" s="74"/>
      <c r="B123" s="74"/>
      <c r="C123" s="74"/>
      <c r="D123" s="86"/>
      <c r="E123" s="75"/>
      <c r="F123" s="76"/>
      <c r="G123" s="22">
        <f t="shared" si="13"/>
        <v>0</v>
      </c>
      <c r="H123" s="23">
        <f t="shared" si="14"/>
      </c>
      <c r="I123" s="63">
        <f t="shared" si="19"/>
      </c>
      <c r="J123" s="22">
        <f>IF(ISNUMBER(I123),ROUND(VLOOKUP($I123,Faktoren!$A$29:$R$84,13,FALSE)*$G123/12*20,0)/20,0)</f>
        <v>0</v>
      </c>
      <c r="K123" s="9">
        <f>IF(ISNUMBER(I123),ROUND(VLOOKUP($I123,Faktoren!$A$29:$R$84,15,FALSE)*$G123/12*20,0)/20,0)</f>
        <v>0</v>
      </c>
      <c r="L123" s="27"/>
      <c r="M123" s="24">
        <f t="shared" si="15"/>
        <v>0</v>
      </c>
      <c r="N123" s="9">
        <f>IF(ISNUMBER(I123),ROUND(VLOOKUP($I123,Faktoren!$A$29:$R$84,12,FALSE)*$G123/12*20,0)/20,0)</f>
        <v>0</v>
      </c>
      <c r="O123" s="9">
        <f>IF(ISNUMBER(I123),ROUND(VLOOKUP($I123,Faktoren!$A$29:$R$84,14,FALSE)*$G123/12*20,0)/20,0)</f>
        <v>0</v>
      </c>
      <c r="P123" s="27"/>
      <c r="Q123" s="64">
        <f t="shared" si="16"/>
        <v>0</v>
      </c>
      <c r="R123" s="9">
        <f t="shared" si="17"/>
        <v>0</v>
      </c>
      <c r="S123" s="25">
        <f t="shared" si="18"/>
        <v>0</v>
      </c>
    </row>
    <row r="124" spans="1:19" ht="11.25">
      <c r="A124" s="74"/>
      <c r="B124" s="74"/>
      <c r="C124" s="74"/>
      <c r="D124" s="86"/>
      <c r="E124" s="75"/>
      <c r="F124" s="76"/>
      <c r="G124" s="22">
        <f t="shared" si="13"/>
        <v>0</v>
      </c>
      <c r="H124" s="23">
        <f t="shared" si="14"/>
      </c>
      <c r="I124" s="63">
        <f t="shared" si="19"/>
      </c>
      <c r="J124" s="22">
        <f>IF(ISNUMBER(I124),ROUND(VLOOKUP($I124,Faktoren!$A$29:$R$84,13,FALSE)*$G124/12*20,0)/20,0)</f>
        <v>0</v>
      </c>
      <c r="K124" s="9">
        <f>IF(ISNUMBER(I124),ROUND(VLOOKUP($I124,Faktoren!$A$29:$R$84,15,FALSE)*$G124/12*20,0)/20,0)</f>
        <v>0</v>
      </c>
      <c r="L124" s="27"/>
      <c r="M124" s="24">
        <f t="shared" si="15"/>
        <v>0</v>
      </c>
      <c r="N124" s="9">
        <f>IF(ISNUMBER(I124),ROUND(VLOOKUP($I124,Faktoren!$A$29:$R$84,12,FALSE)*$G124/12*20,0)/20,0)</f>
        <v>0</v>
      </c>
      <c r="O124" s="9">
        <f>IF(ISNUMBER(I124),ROUND(VLOOKUP($I124,Faktoren!$A$29:$R$84,14,FALSE)*$G124/12*20,0)/20,0)</f>
        <v>0</v>
      </c>
      <c r="P124" s="27"/>
      <c r="Q124" s="64">
        <f t="shared" si="16"/>
        <v>0</v>
      </c>
      <c r="R124" s="9">
        <f t="shared" si="17"/>
        <v>0</v>
      </c>
      <c r="S124" s="25">
        <f t="shared" si="18"/>
        <v>0</v>
      </c>
    </row>
    <row r="125" spans="1:19" ht="11.25">
      <c r="A125" s="74"/>
      <c r="B125" s="74"/>
      <c r="C125" s="74"/>
      <c r="D125" s="86"/>
      <c r="E125" s="75"/>
      <c r="F125" s="76"/>
      <c r="G125" s="22">
        <f t="shared" si="13"/>
        <v>0</v>
      </c>
      <c r="H125" s="23">
        <f t="shared" si="14"/>
      </c>
      <c r="I125" s="63">
        <f t="shared" si="19"/>
      </c>
      <c r="J125" s="22">
        <f>IF(ISNUMBER(I125),ROUND(VLOOKUP($I125,Faktoren!$A$29:$R$84,13,FALSE)*$G125/12*20,0)/20,0)</f>
        <v>0</v>
      </c>
      <c r="K125" s="9">
        <f>IF(ISNUMBER(I125),ROUND(VLOOKUP($I125,Faktoren!$A$29:$R$84,15,FALSE)*$G125/12*20,0)/20,0)</f>
        <v>0</v>
      </c>
      <c r="L125" s="27"/>
      <c r="M125" s="24">
        <f t="shared" si="15"/>
        <v>0</v>
      </c>
      <c r="N125" s="9">
        <f>IF(ISNUMBER(I125),ROUND(VLOOKUP($I125,Faktoren!$A$29:$R$84,12,FALSE)*$G125/12*20,0)/20,0)</f>
        <v>0</v>
      </c>
      <c r="O125" s="9">
        <f>IF(ISNUMBER(I125),ROUND(VLOOKUP($I125,Faktoren!$A$29:$R$84,14,FALSE)*$G125/12*20,0)/20,0)</f>
        <v>0</v>
      </c>
      <c r="P125" s="27"/>
      <c r="Q125" s="64">
        <f t="shared" si="16"/>
        <v>0</v>
      </c>
      <c r="R125" s="9">
        <f t="shared" si="17"/>
        <v>0</v>
      </c>
      <c r="S125" s="25">
        <f t="shared" si="18"/>
        <v>0</v>
      </c>
    </row>
    <row r="126" spans="1:19" ht="11.25">
      <c r="A126" s="74"/>
      <c r="B126" s="74"/>
      <c r="C126" s="74"/>
      <c r="D126" s="86"/>
      <c r="E126" s="75"/>
      <c r="F126" s="76"/>
      <c r="G126" s="22">
        <f t="shared" si="13"/>
        <v>0</v>
      </c>
      <c r="H126" s="23">
        <f t="shared" si="14"/>
      </c>
      <c r="I126" s="63">
        <f t="shared" si="19"/>
      </c>
      <c r="J126" s="22">
        <f>IF(ISNUMBER(I126),ROUND(VLOOKUP($I126,Faktoren!$A$29:$R$84,13,FALSE)*$G126/12*20,0)/20,0)</f>
        <v>0</v>
      </c>
      <c r="K126" s="9">
        <f>IF(ISNUMBER(I126),ROUND(VLOOKUP($I126,Faktoren!$A$29:$R$84,15,FALSE)*$G126/12*20,0)/20,0)</f>
        <v>0</v>
      </c>
      <c r="L126" s="27"/>
      <c r="M126" s="24">
        <f t="shared" si="15"/>
        <v>0</v>
      </c>
      <c r="N126" s="9">
        <f>IF(ISNUMBER(I126),ROUND(VLOOKUP($I126,Faktoren!$A$29:$R$84,12,FALSE)*$G126/12*20,0)/20,0)</f>
        <v>0</v>
      </c>
      <c r="O126" s="9">
        <f>IF(ISNUMBER(I126),ROUND(VLOOKUP($I126,Faktoren!$A$29:$R$84,14,FALSE)*$G126/12*20,0)/20,0)</f>
        <v>0</v>
      </c>
      <c r="P126" s="27"/>
      <c r="Q126" s="64">
        <f t="shared" si="16"/>
        <v>0</v>
      </c>
      <c r="R126" s="9">
        <f t="shared" si="17"/>
        <v>0</v>
      </c>
      <c r="S126" s="25">
        <f t="shared" si="18"/>
        <v>0</v>
      </c>
    </row>
    <row r="127" spans="1:19" ht="11.25">
      <c r="A127" s="74"/>
      <c r="B127" s="74"/>
      <c r="C127" s="74"/>
      <c r="D127" s="86"/>
      <c r="E127" s="75"/>
      <c r="F127" s="76"/>
      <c r="G127" s="22">
        <f t="shared" si="13"/>
        <v>0</v>
      </c>
      <c r="H127" s="23">
        <f t="shared" si="14"/>
      </c>
      <c r="I127" s="63">
        <f t="shared" si="19"/>
      </c>
      <c r="J127" s="22">
        <f>IF(ISNUMBER(I127),ROUND(VLOOKUP($I127,Faktoren!$A$29:$R$84,13,FALSE)*$G127/12*20,0)/20,0)</f>
        <v>0</v>
      </c>
      <c r="K127" s="9">
        <f>IF(ISNUMBER(I127),ROUND(VLOOKUP($I127,Faktoren!$A$29:$R$84,15,FALSE)*$G127/12*20,0)/20,0)</f>
        <v>0</v>
      </c>
      <c r="L127" s="27"/>
      <c r="M127" s="24">
        <f t="shared" si="15"/>
        <v>0</v>
      </c>
      <c r="N127" s="9">
        <f>IF(ISNUMBER(I127),ROUND(VLOOKUP($I127,Faktoren!$A$29:$R$84,12,FALSE)*$G127/12*20,0)/20,0)</f>
        <v>0</v>
      </c>
      <c r="O127" s="9">
        <f>IF(ISNUMBER(I127),ROUND(VLOOKUP($I127,Faktoren!$A$29:$R$84,14,FALSE)*$G127/12*20,0)/20,0)</f>
        <v>0</v>
      </c>
      <c r="P127" s="27"/>
      <c r="Q127" s="64">
        <f t="shared" si="16"/>
        <v>0</v>
      </c>
      <c r="R127" s="9">
        <f t="shared" si="17"/>
        <v>0</v>
      </c>
      <c r="S127" s="25">
        <f t="shared" si="18"/>
        <v>0</v>
      </c>
    </row>
    <row r="128" spans="1:19" ht="11.25">
      <c r="A128" s="74"/>
      <c r="B128" s="74"/>
      <c r="C128" s="74"/>
      <c r="D128" s="86"/>
      <c r="E128" s="75"/>
      <c r="F128" s="76"/>
      <c r="G128" s="22">
        <f t="shared" si="13"/>
        <v>0</v>
      </c>
      <c r="H128" s="23">
        <f t="shared" si="14"/>
      </c>
      <c r="I128" s="63">
        <f t="shared" si="19"/>
      </c>
      <c r="J128" s="22">
        <f>IF(ISNUMBER(I128),ROUND(VLOOKUP($I128,Faktoren!$A$29:$R$84,13,FALSE)*$G128/12*20,0)/20,0)</f>
        <v>0</v>
      </c>
      <c r="K128" s="9">
        <f>IF(ISNUMBER(I128),ROUND(VLOOKUP($I128,Faktoren!$A$29:$R$84,15,FALSE)*$G128/12*20,0)/20,0)</f>
        <v>0</v>
      </c>
      <c r="L128" s="27"/>
      <c r="M128" s="24">
        <f t="shared" si="15"/>
        <v>0</v>
      </c>
      <c r="N128" s="9">
        <f>IF(ISNUMBER(I128),ROUND(VLOOKUP($I128,Faktoren!$A$29:$R$84,12,FALSE)*$G128/12*20,0)/20,0)</f>
        <v>0</v>
      </c>
      <c r="O128" s="9">
        <f>IF(ISNUMBER(I128),ROUND(VLOOKUP($I128,Faktoren!$A$29:$R$84,14,FALSE)*$G128/12*20,0)/20,0)</f>
        <v>0</v>
      </c>
      <c r="P128" s="27"/>
      <c r="Q128" s="64">
        <f t="shared" si="16"/>
        <v>0</v>
      </c>
      <c r="R128" s="9">
        <f t="shared" si="17"/>
        <v>0</v>
      </c>
      <c r="S128" s="25">
        <f t="shared" si="18"/>
        <v>0</v>
      </c>
    </row>
    <row r="129" spans="1:19" ht="11.25">
      <c r="A129" s="74"/>
      <c r="B129" s="74"/>
      <c r="C129" s="74"/>
      <c r="D129" s="86"/>
      <c r="E129" s="75"/>
      <c r="F129" s="76"/>
      <c r="G129" s="22">
        <f t="shared" si="13"/>
        <v>0</v>
      </c>
      <c r="H129" s="23">
        <f t="shared" si="14"/>
      </c>
      <c r="I129" s="63">
        <f t="shared" si="19"/>
      </c>
      <c r="J129" s="22">
        <f>IF(ISNUMBER(I129),ROUND(VLOOKUP($I129,Faktoren!$A$29:$R$84,13,FALSE)*$G129/12*20,0)/20,0)</f>
        <v>0</v>
      </c>
      <c r="K129" s="9">
        <f>IF(ISNUMBER(I129),ROUND(VLOOKUP($I129,Faktoren!$A$29:$R$84,15,FALSE)*$G129/12*20,0)/20,0)</f>
        <v>0</v>
      </c>
      <c r="L129" s="27"/>
      <c r="M129" s="24">
        <f t="shared" si="15"/>
        <v>0</v>
      </c>
      <c r="N129" s="9">
        <f>IF(ISNUMBER(I129),ROUND(VLOOKUP($I129,Faktoren!$A$29:$R$84,12,FALSE)*$G129/12*20,0)/20,0)</f>
        <v>0</v>
      </c>
      <c r="O129" s="9">
        <f>IF(ISNUMBER(I129),ROUND(VLOOKUP($I129,Faktoren!$A$29:$R$84,14,FALSE)*$G129/12*20,0)/20,0)</f>
        <v>0</v>
      </c>
      <c r="P129" s="27"/>
      <c r="Q129" s="64">
        <f t="shared" si="16"/>
        <v>0</v>
      </c>
      <c r="R129" s="9">
        <f t="shared" si="17"/>
        <v>0</v>
      </c>
      <c r="S129" s="25">
        <f t="shared" si="18"/>
        <v>0</v>
      </c>
    </row>
    <row r="130" spans="1:19" ht="11.25">
      <c r="A130" s="74"/>
      <c r="B130" s="74"/>
      <c r="C130" s="74"/>
      <c r="D130" s="86"/>
      <c r="E130" s="75"/>
      <c r="F130" s="76"/>
      <c r="G130" s="22">
        <f t="shared" si="13"/>
        <v>0</v>
      </c>
      <c r="H130" s="23">
        <f t="shared" si="14"/>
      </c>
      <c r="I130" s="63">
        <f t="shared" si="19"/>
      </c>
      <c r="J130" s="22">
        <f>IF(ISNUMBER(I130),ROUND(VLOOKUP($I130,Faktoren!$A$29:$R$84,13,FALSE)*$G130/12*20,0)/20,0)</f>
        <v>0</v>
      </c>
      <c r="K130" s="9">
        <f>IF(ISNUMBER(I130),ROUND(VLOOKUP($I130,Faktoren!$A$29:$R$84,15,FALSE)*$G130/12*20,0)/20,0)</f>
        <v>0</v>
      </c>
      <c r="L130" s="27"/>
      <c r="M130" s="24">
        <f t="shared" si="15"/>
        <v>0</v>
      </c>
      <c r="N130" s="9">
        <f>IF(ISNUMBER(I130),ROUND(VLOOKUP($I130,Faktoren!$A$29:$R$84,12,FALSE)*$G130/12*20,0)/20,0)</f>
        <v>0</v>
      </c>
      <c r="O130" s="9">
        <f>IF(ISNUMBER(I130),ROUND(VLOOKUP($I130,Faktoren!$A$29:$R$84,14,FALSE)*$G130/12*20,0)/20,0)</f>
        <v>0</v>
      </c>
      <c r="P130" s="27"/>
      <c r="Q130" s="64">
        <f t="shared" si="16"/>
        <v>0</v>
      </c>
      <c r="R130" s="9">
        <f t="shared" si="17"/>
        <v>0</v>
      </c>
      <c r="S130" s="25">
        <f t="shared" si="18"/>
        <v>0</v>
      </c>
    </row>
    <row r="131" spans="1:19" ht="11.25">
      <c r="A131" s="74"/>
      <c r="B131" s="74"/>
      <c r="C131" s="74"/>
      <c r="D131" s="86"/>
      <c r="E131" s="75"/>
      <c r="F131" s="76"/>
      <c r="G131" s="22">
        <f t="shared" si="13"/>
        <v>0</v>
      </c>
      <c r="H131" s="23">
        <f t="shared" si="14"/>
      </c>
      <c r="I131" s="63">
        <f t="shared" si="19"/>
      </c>
      <c r="J131" s="22">
        <f>IF(ISNUMBER(I131),ROUND(VLOOKUP($I131,Faktoren!$A$29:$R$84,13,FALSE)*$G131/12*20,0)/20,0)</f>
        <v>0</v>
      </c>
      <c r="K131" s="9">
        <f>IF(ISNUMBER(I131),ROUND(VLOOKUP($I131,Faktoren!$A$29:$R$84,15,FALSE)*$G131/12*20,0)/20,0)</f>
        <v>0</v>
      </c>
      <c r="L131" s="27"/>
      <c r="M131" s="24">
        <f t="shared" si="15"/>
        <v>0</v>
      </c>
      <c r="N131" s="9">
        <f>IF(ISNUMBER(I131),ROUND(VLOOKUP($I131,Faktoren!$A$29:$R$84,12,FALSE)*$G131/12*20,0)/20,0)</f>
        <v>0</v>
      </c>
      <c r="O131" s="9">
        <f>IF(ISNUMBER(I131),ROUND(VLOOKUP($I131,Faktoren!$A$29:$R$84,14,FALSE)*$G131/12*20,0)/20,0)</f>
        <v>0</v>
      </c>
      <c r="P131" s="27"/>
      <c r="Q131" s="64">
        <f t="shared" si="16"/>
        <v>0</v>
      </c>
      <c r="R131" s="9">
        <f t="shared" si="17"/>
        <v>0</v>
      </c>
      <c r="S131" s="25">
        <f t="shared" si="18"/>
        <v>0</v>
      </c>
    </row>
    <row r="132" spans="1:19" ht="11.25">
      <c r="A132" s="74"/>
      <c r="B132" s="74"/>
      <c r="C132" s="74"/>
      <c r="D132" s="86"/>
      <c r="E132" s="75"/>
      <c r="F132" s="76"/>
      <c r="G132" s="22">
        <f t="shared" si="13"/>
        <v>0</v>
      </c>
      <c r="H132" s="23">
        <f t="shared" si="14"/>
      </c>
      <c r="I132" s="63">
        <f t="shared" si="19"/>
      </c>
      <c r="J132" s="22">
        <f>IF(ISNUMBER(I132),ROUND(VLOOKUP($I132,Faktoren!$A$29:$R$84,13,FALSE)*$G132/12*20,0)/20,0)</f>
        <v>0</v>
      </c>
      <c r="K132" s="9">
        <f>IF(ISNUMBER(I132),ROUND(VLOOKUP($I132,Faktoren!$A$29:$R$84,15,FALSE)*$G132/12*20,0)/20,0)</f>
        <v>0</v>
      </c>
      <c r="L132" s="27"/>
      <c r="M132" s="24">
        <f t="shared" si="15"/>
        <v>0</v>
      </c>
      <c r="N132" s="9">
        <f>IF(ISNUMBER(I132),ROUND(VLOOKUP($I132,Faktoren!$A$29:$R$84,12,FALSE)*$G132/12*20,0)/20,0)</f>
        <v>0</v>
      </c>
      <c r="O132" s="9">
        <f>IF(ISNUMBER(I132),ROUND(VLOOKUP($I132,Faktoren!$A$29:$R$84,14,FALSE)*$G132/12*20,0)/20,0)</f>
        <v>0</v>
      </c>
      <c r="P132" s="27"/>
      <c r="Q132" s="64">
        <f t="shared" si="16"/>
        <v>0</v>
      </c>
      <c r="R132" s="9">
        <f t="shared" si="17"/>
        <v>0</v>
      </c>
      <c r="S132" s="25">
        <f t="shared" si="18"/>
        <v>0</v>
      </c>
    </row>
    <row r="133" spans="1:19" ht="11.25">
      <c r="A133" s="74"/>
      <c r="B133" s="74"/>
      <c r="C133" s="74"/>
      <c r="D133" s="86"/>
      <c r="E133" s="75"/>
      <c r="F133" s="76"/>
      <c r="G133" s="22">
        <f t="shared" si="13"/>
        <v>0</v>
      </c>
      <c r="H133" s="23">
        <f t="shared" si="14"/>
      </c>
      <c r="I133" s="63">
        <f t="shared" si="19"/>
      </c>
      <c r="J133" s="22">
        <f>IF(ISNUMBER(I133),ROUND(VLOOKUP($I133,Faktoren!$A$29:$R$84,13,FALSE)*$G133/12*20,0)/20,0)</f>
        <v>0</v>
      </c>
      <c r="K133" s="9">
        <f>IF(ISNUMBER(I133),ROUND(VLOOKUP($I133,Faktoren!$A$29:$R$84,15,FALSE)*$G133/12*20,0)/20,0)</f>
        <v>0</v>
      </c>
      <c r="L133" s="27"/>
      <c r="M133" s="24">
        <f t="shared" si="15"/>
        <v>0</v>
      </c>
      <c r="N133" s="9">
        <f>IF(ISNUMBER(I133),ROUND(VLOOKUP($I133,Faktoren!$A$29:$R$84,12,FALSE)*$G133/12*20,0)/20,0)</f>
        <v>0</v>
      </c>
      <c r="O133" s="9">
        <f>IF(ISNUMBER(I133),ROUND(VLOOKUP($I133,Faktoren!$A$29:$R$84,14,FALSE)*$G133/12*20,0)/20,0)</f>
        <v>0</v>
      </c>
      <c r="P133" s="27"/>
      <c r="Q133" s="64">
        <f t="shared" si="16"/>
        <v>0</v>
      </c>
      <c r="R133" s="9">
        <f t="shared" si="17"/>
        <v>0</v>
      </c>
      <c r="S133" s="25">
        <f t="shared" si="18"/>
        <v>0</v>
      </c>
    </row>
    <row r="134" spans="1:19" ht="11.25">
      <c r="A134" s="74"/>
      <c r="B134" s="74"/>
      <c r="C134" s="74"/>
      <c r="D134" s="86"/>
      <c r="E134" s="75"/>
      <c r="F134" s="76"/>
      <c r="G134" s="22">
        <f t="shared" si="13"/>
        <v>0</v>
      </c>
      <c r="H134" s="23">
        <f t="shared" si="14"/>
      </c>
      <c r="I134" s="63">
        <f t="shared" si="19"/>
      </c>
      <c r="J134" s="22">
        <f>IF(ISNUMBER(I134),ROUND(VLOOKUP($I134,Faktoren!$A$29:$R$84,13,FALSE)*$G134/12*20,0)/20,0)</f>
        <v>0</v>
      </c>
      <c r="K134" s="9">
        <f>IF(ISNUMBER(I134),ROUND(VLOOKUP($I134,Faktoren!$A$29:$R$84,15,FALSE)*$G134/12*20,0)/20,0)</f>
        <v>0</v>
      </c>
      <c r="L134" s="27"/>
      <c r="M134" s="24">
        <f t="shared" si="15"/>
        <v>0</v>
      </c>
      <c r="N134" s="9">
        <f>IF(ISNUMBER(I134),ROUND(VLOOKUP($I134,Faktoren!$A$29:$R$84,12,FALSE)*$G134/12*20,0)/20,0)</f>
        <v>0</v>
      </c>
      <c r="O134" s="9">
        <f>IF(ISNUMBER(I134),ROUND(VLOOKUP($I134,Faktoren!$A$29:$R$84,14,FALSE)*$G134/12*20,0)/20,0)</f>
        <v>0</v>
      </c>
      <c r="P134" s="27"/>
      <c r="Q134" s="64">
        <f t="shared" si="16"/>
        <v>0</v>
      </c>
      <c r="R134" s="9">
        <f t="shared" si="17"/>
        <v>0</v>
      </c>
      <c r="S134" s="25">
        <f t="shared" si="18"/>
        <v>0</v>
      </c>
    </row>
    <row r="135" spans="1:19" ht="11.25">
      <c r="A135" s="74"/>
      <c r="B135" s="74"/>
      <c r="C135" s="74"/>
      <c r="D135" s="86"/>
      <c r="E135" s="75"/>
      <c r="F135" s="76"/>
      <c r="G135" s="22">
        <f t="shared" si="13"/>
        <v>0</v>
      </c>
      <c r="H135" s="23">
        <f t="shared" si="14"/>
      </c>
      <c r="I135" s="63">
        <f t="shared" si="19"/>
      </c>
      <c r="J135" s="22">
        <f>IF(ISNUMBER(I135),ROUND(VLOOKUP($I135,Faktoren!$A$29:$R$84,13,FALSE)*$G135/12*20,0)/20,0)</f>
        <v>0</v>
      </c>
      <c r="K135" s="9">
        <f>IF(ISNUMBER(I135),ROUND(VLOOKUP($I135,Faktoren!$A$29:$R$84,15,FALSE)*$G135/12*20,0)/20,0)</f>
        <v>0</v>
      </c>
      <c r="L135" s="27"/>
      <c r="M135" s="24">
        <f t="shared" si="15"/>
        <v>0</v>
      </c>
      <c r="N135" s="9">
        <f>IF(ISNUMBER(I135),ROUND(VLOOKUP($I135,Faktoren!$A$29:$R$84,12,FALSE)*$G135/12*20,0)/20,0)</f>
        <v>0</v>
      </c>
      <c r="O135" s="9">
        <f>IF(ISNUMBER(I135),ROUND(VLOOKUP($I135,Faktoren!$A$29:$R$84,14,FALSE)*$G135/12*20,0)/20,0)</f>
        <v>0</v>
      </c>
      <c r="P135" s="27"/>
      <c r="Q135" s="64">
        <f t="shared" si="16"/>
        <v>0</v>
      </c>
      <c r="R135" s="9">
        <f t="shared" si="17"/>
        <v>0</v>
      </c>
      <c r="S135" s="25">
        <f t="shared" si="18"/>
        <v>0</v>
      </c>
    </row>
    <row r="136" spans="1:19" ht="11.25">
      <c r="A136" s="74"/>
      <c r="B136" s="74"/>
      <c r="C136" s="74"/>
      <c r="D136" s="86"/>
      <c r="E136" s="75"/>
      <c r="F136" s="76"/>
      <c r="G136" s="22">
        <f t="shared" si="13"/>
        <v>0</v>
      </c>
      <c r="H136" s="23">
        <f t="shared" si="14"/>
      </c>
      <c r="I136" s="63">
        <f t="shared" si="19"/>
      </c>
      <c r="J136" s="22">
        <f>IF(ISNUMBER(I136),ROUND(VLOOKUP($I136,Faktoren!$A$29:$R$84,13,FALSE)*$G136/12*20,0)/20,0)</f>
        <v>0</v>
      </c>
      <c r="K136" s="9">
        <f>IF(ISNUMBER(I136),ROUND(VLOOKUP($I136,Faktoren!$A$29:$R$84,15,FALSE)*$G136/12*20,0)/20,0)</f>
        <v>0</v>
      </c>
      <c r="L136" s="27"/>
      <c r="M136" s="24">
        <f t="shared" si="15"/>
        <v>0</v>
      </c>
      <c r="N136" s="9">
        <f>IF(ISNUMBER(I136),ROUND(VLOOKUP($I136,Faktoren!$A$29:$R$84,12,FALSE)*$G136/12*20,0)/20,0)</f>
        <v>0</v>
      </c>
      <c r="O136" s="9">
        <f>IF(ISNUMBER(I136),ROUND(VLOOKUP($I136,Faktoren!$A$29:$R$84,14,FALSE)*$G136/12*20,0)/20,0)</f>
        <v>0</v>
      </c>
      <c r="P136" s="27"/>
      <c r="Q136" s="64">
        <f t="shared" si="16"/>
        <v>0</v>
      </c>
      <c r="R136" s="9">
        <f t="shared" si="17"/>
        <v>0</v>
      </c>
      <c r="S136" s="25">
        <f t="shared" si="18"/>
        <v>0</v>
      </c>
    </row>
    <row r="137" spans="1:19" ht="11.25">
      <c r="A137" s="74"/>
      <c r="B137" s="74"/>
      <c r="C137" s="74"/>
      <c r="D137" s="86"/>
      <c r="E137" s="75"/>
      <c r="F137" s="76"/>
      <c r="G137" s="22">
        <f t="shared" si="13"/>
        <v>0</v>
      </c>
      <c r="H137" s="23">
        <f t="shared" si="14"/>
      </c>
      <c r="I137" s="63">
        <f t="shared" si="19"/>
      </c>
      <c r="J137" s="22">
        <f>IF(ISNUMBER(I137),ROUND(VLOOKUP($I137,Faktoren!$A$29:$R$84,13,FALSE)*$G137/12*20,0)/20,0)</f>
        <v>0</v>
      </c>
      <c r="K137" s="9">
        <f>IF(ISNUMBER(I137),ROUND(VLOOKUP($I137,Faktoren!$A$29:$R$84,15,FALSE)*$G137/12*20,0)/20,0)</f>
        <v>0</v>
      </c>
      <c r="L137" s="27"/>
      <c r="M137" s="24">
        <f t="shared" si="15"/>
        <v>0</v>
      </c>
      <c r="N137" s="9">
        <f>IF(ISNUMBER(I137),ROUND(VLOOKUP($I137,Faktoren!$A$29:$R$84,12,FALSE)*$G137/12*20,0)/20,0)</f>
        <v>0</v>
      </c>
      <c r="O137" s="9">
        <f>IF(ISNUMBER(I137),ROUND(VLOOKUP($I137,Faktoren!$A$29:$R$84,14,FALSE)*$G137/12*20,0)/20,0)</f>
        <v>0</v>
      </c>
      <c r="P137" s="27"/>
      <c r="Q137" s="64">
        <f t="shared" si="16"/>
        <v>0</v>
      </c>
      <c r="R137" s="9">
        <f t="shared" si="17"/>
        <v>0</v>
      </c>
      <c r="S137" s="25">
        <f t="shared" si="18"/>
        <v>0</v>
      </c>
    </row>
    <row r="138" spans="1:19" ht="11.25">
      <c r="A138" s="74"/>
      <c r="B138" s="74"/>
      <c r="C138" s="74"/>
      <c r="D138" s="86"/>
      <c r="E138" s="75"/>
      <c r="F138" s="76"/>
      <c r="G138" s="22">
        <f aca="true" t="shared" si="20" ref="G138:G183">ROUND(IF($B$12="N",1,IF(OR(D138&gt;=0.3,E138&gt;0.75*$B$20),1,0))*MAX(0,IF(E138&gt;0.75*$B$20,MAX($B$20/8,E138-$B$19*D138),E138-$B$19*D138)),0)</f>
        <v>0</v>
      </c>
      <c r="H138" s="23">
        <f aca="true" t="shared" si="21" ref="H138:H183">IF($B138="","",(YEAR(F138)))</f>
      </c>
      <c r="I138" s="63">
        <f t="shared" si="19"/>
      </c>
      <c r="J138" s="22">
        <f>IF(ISNUMBER(I138),ROUND(VLOOKUP($I138,Faktoren!$A$29:$R$84,13,FALSE)*$G138/12*20,0)/20,0)</f>
        <v>0</v>
      </c>
      <c r="K138" s="9">
        <f>IF(ISNUMBER(I138),ROUND(VLOOKUP($I138,Faktoren!$A$29:$R$84,15,FALSE)*$G138/12*20,0)/20,0)</f>
        <v>0</v>
      </c>
      <c r="L138" s="27"/>
      <c r="M138" s="24">
        <f aca="true" t="shared" si="22" ref="M138:M183">SUM(J138:L138)</f>
        <v>0</v>
      </c>
      <c r="N138" s="9">
        <f>IF(ISNUMBER(I138),ROUND(VLOOKUP($I138,Faktoren!$A$29:$R$84,12,FALSE)*$G138/12*20,0)/20,0)</f>
        <v>0</v>
      </c>
      <c r="O138" s="9">
        <f>IF(ISNUMBER(I138),ROUND(VLOOKUP($I138,Faktoren!$A$29:$R$84,14,FALSE)*$G138/12*20,0)/20,0)</f>
        <v>0</v>
      </c>
      <c r="P138" s="27"/>
      <c r="Q138" s="64">
        <f aca="true" t="shared" si="23" ref="Q138:Q183">IF(ISNUMBER(I138),ROUND($B$17*G138/12*20,0)/20,0)</f>
        <v>0</v>
      </c>
      <c r="R138" s="9">
        <f aca="true" t="shared" si="24" ref="R138:R183">SUM(N138:Q138)</f>
        <v>0</v>
      </c>
      <c r="S138" s="25">
        <f aca="true" t="shared" si="25" ref="S138:S183">R138+M138</f>
        <v>0</v>
      </c>
    </row>
    <row r="139" spans="1:19" ht="11.25">
      <c r="A139" s="74"/>
      <c r="B139" s="74"/>
      <c r="C139" s="74"/>
      <c r="D139" s="86"/>
      <c r="E139" s="75"/>
      <c r="F139" s="76"/>
      <c r="G139" s="22">
        <f t="shared" si="20"/>
        <v>0</v>
      </c>
      <c r="H139" s="23">
        <f t="shared" si="21"/>
      </c>
      <c r="I139" s="63">
        <f t="shared" si="19"/>
      </c>
      <c r="J139" s="22">
        <f>IF(ISNUMBER(I139),ROUND(VLOOKUP($I139,Faktoren!$A$29:$R$84,13,FALSE)*$G139/12*20,0)/20,0)</f>
        <v>0</v>
      </c>
      <c r="K139" s="9">
        <f>IF(ISNUMBER(I139),ROUND(VLOOKUP($I139,Faktoren!$A$29:$R$84,15,FALSE)*$G139/12*20,0)/20,0)</f>
        <v>0</v>
      </c>
      <c r="L139" s="27"/>
      <c r="M139" s="24">
        <f t="shared" si="22"/>
        <v>0</v>
      </c>
      <c r="N139" s="9">
        <f>IF(ISNUMBER(I139),ROUND(VLOOKUP($I139,Faktoren!$A$29:$R$84,12,FALSE)*$G139/12*20,0)/20,0)</f>
        <v>0</v>
      </c>
      <c r="O139" s="9">
        <f>IF(ISNUMBER(I139),ROUND(VLOOKUP($I139,Faktoren!$A$29:$R$84,14,FALSE)*$G139/12*20,0)/20,0)</f>
        <v>0</v>
      </c>
      <c r="P139" s="27"/>
      <c r="Q139" s="64">
        <f t="shared" si="23"/>
        <v>0</v>
      </c>
      <c r="R139" s="9">
        <f t="shared" si="24"/>
        <v>0</v>
      </c>
      <c r="S139" s="25">
        <f t="shared" si="25"/>
        <v>0</v>
      </c>
    </row>
    <row r="140" spans="1:19" ht="11.25">
      <c r="A140" s="74"/>
      <c r="B140" s="74"/>
      <c r="C140" s="74"/>
      <c r="D140" s="86"/>
      <c r="E140" s="75"/>
      <c r="F140" s="76"/>
      <c r="G140" s="22">
        <f t="shared" si="20"/>
        <v>0</v>
      </c>
      <c r="H140" s="23">
        <f t="shared" si="21"/>
      </c>
      <c r="I140" s="63">
        <f t="shared" si="19"/>
      </c>
      <c r="J140" s="22">
        <f>IF(ISNUMBER(I140),ROUND(VLOOKUP($I140,Faktoren!$A$29:$R$84,13,FALSE)*$G140/12*20,0)/20,0)</f>
        <v>0</v>
      </c>
      <c r="K140" s="9">
        <f>IF(ISNUMBER(I140),ROUND(VLOOKUP($I140,Faktoren!$A$29:$R$84,15,FALSE)*$G140/12*20,0)/20,0)</f>
        <v>0</v>
      </c>
      <c r="L140" s="27"/>
      <c r="M140" s="24">
        <f t="shared" si="22"/>
        <v>0</v>
      </c>
      <c r="N140" s="9">
        <f>IF(ISNUMBER(I140),ROUND(VLOOKUP($I140,Faktoren!$A$29:$R$84,12,FALSE)*$G140/12*20,0)/20,0)</f>
        <v>0</v>
      </c>
      <c r="O140" s="9">
        <f>IF(ISNUMBER(I140),ROUND(VLOOKUP($I140,Faktoren!$A$29:$R$84,14,FALSE)*$G140/12*20,0)/20,0)</f>
        <v>0</v>
      </c>
      <c r="P140" s="27"/>
      <c r="Q140" s="64">
        <f t="shared" si="23"/>
        <v>0</v>
      </c>
      <c r="R140" s="9">
        <f t="shared" si="24"/>
        <v>0</v>
      </c>
      <c r="S140" s="25">
        <f t="shared" si="25"/>
        <v>0</v>
      </c>
    </row>
    <row r="141" spans="1:19" ht="11.25">
      <c r="A141" s="74"/>
      <c r="B141" s="74"/>
      <c r="C141" s="74"/>
      <c r="D141" s="86"/>
      <c r="E141" s="75"/>
      <c r="F141" s="76"/>
      <c r="G141" s="22">
        <f t="shared" si="20"/>
        <v>0</v>
      </c>
      <c r="H141" s="23">
        <f t="shared" si="21"/>
      </c>
      <c r="I141" s="63">
        <f t="shared" si="19"/>
      </c>
      <c r="J141" s="22">
        <f>IF(ISNUMBER(I141),ROUND(VLOOKUP($I141,Faktoren!$A$29:$R$84,13,FALSE)*$G141/12*20,0)/20,0)</f>
        <v>0</v>
      </c>
      <c r="K141" s="9">
        <f>IF(ISNUMBER(I141),ROUND(VLOOKUP($I141,Faktoren!$A$29:$R$84,15,FALSE)*$G141/12*20,0)/20,0)</f>
        <v>0</v>
      </c>
      <c r="L141" s="27"/>
      <c r="M141" s="24">
        <f t="shared" si="22"/>
        <v>0</v>
      </c>
      <c r="N141" s="9">
        <f>IF(ISNUMBER(I141),ROUND(VLOOKUP($I141,Faktoren!$A$29:$R$84,12,FALSE)*$G141/12*20,0)/20,0)</f>
        <v>0</v>
      </c>
      <c r="O141" s="9">
        <f>IF(ISNUMBER(I141),ROUND(VLOOKUP($I141,Faktoren!$A$29:$R$84,14,FALSE)*$G141/12*20,0)/20,0)</f>
        <v>0</v>
      </c>
      <c r="P141" s="27"/>
      <c r="Q141" s="64">
        <f t="shared" si="23"/>
        <v>0</v>
      </c>
      <c r="R141" s="9">
        <f t="shared" si="24"/>
        <v>0</v>
      </c>
      <c r="S141" s="25">
        <f t="shared" si="25"/>
        <v>0</v>
      </c>
    </row>
    <row r="142" spans="1:19" ht="11.25">
      <c r="A142" s="74"/>
      <c r="B142" s="74"/>
      <c r="C142" s="74"/>
      <c r="D142" s="86"/>
      <c r="E142" s="75"/>
      <c r="F142" s="76"/>
      <c r="G142" s="22">
        <f t="shared" si="20"/>
        <v>0</v>
      </c>
      <c r="H142" s="23">
        <f t="shared" si="21"/>
      </c>
      <c r="I142" s="63">
        <f t="shared" si="19"/>
      </c>
      <c r="J142" s="22">
        <f>IF(ISNUMBER(I142),ROUND(VLOOKUP($I142,Faktoren!$A$29:$R$84,13,FALSE)*$G142/12*20,0)/20,0)</f>
        <v>0</v>
      </c>
      <c r="K142" s="9">
        <f>IF(ISNUMBER(I142),ROUND(VLOOKUP($I142,Faktoren!$A$29:$R$84,15,FALSE)*$G142/12*20,0)/20,0)</f>
        <v>0</v>
      </c>
      <c r="L142" s="27"/>
      <c r="M142" s="24">
        <f t="shared" si="22"/>
        <v>0</v>
      </c>
      <c r="N142" s="9">
        <f>IF(ISNUMBER(I142),ROUND(VLOOKUP($I142,Faktoren!$A$29:$R$84,12,FALSE)*$G142/12*20,0)/20,0)</f>
        <v>0</v>
      </c>
      <c r="O142" s="9">
        <f>IF(ISNUMBER(I142),ROUND(VLOOKUP($I142,Faktoren!$A$29:$R$84,14,FALSE)*$G142/12*20,0)/20,0)</f>
        <v>0</v>
      </c>
      <c r="P142" s="27"/>
      <c r="Q142" s="64">
        <f t="shared" si="23"/>
        <v>0</v>
      </c>
      <c r="R142" s="9">
        <f t="shared" si="24"/>
        <v>0</v>
      </c>
      <c r="S142" s="25">
        <f t="shared" si="25"/>
        <v>0</v>
      </c>
    </row>
    <row r="143" spans="1:19" ht="11.25">
      <c r="A143" s="74"/>
      <c r="B143" s="74"/>
      <c r="C143" s="74"/>
      <c r="D143" s="86"/>
      <c r="E143" s="75"/>
      <c r="F143" s="76"/>
      <c r="G143" s="22">
        <f t="shared" si="20"/>
        <v>0</v>
      </c>
      <c r="H143" s="23">
        <f t="shared" si="21"/>
      </c>
      <c r="I143" s="63">
        <f t="shared" si="19"/>
      </c>
      <c r="J143" s="22">
        <f>IF(ISNUMBER(I143),ROUND(VLOOKUP($I143,Faktoren!$A$29:$R$84,13,FALSE)*$G143/12*20,0)/20,0)</f>
        <v>0</v>
      </c>
      <c r="K143" s="9">
        <f>IF(ISNUMBER(I143),ROUND(VLOOKUP($I143,Faktoren!$A$29:$R$84,15,FALSE)*$G143/12*20,0)/20,0)</f>
        <v>0</v>
      </c>
      <c r="L143" s="27"/>
      <c r="M143" s="24">
        <f t="shared" si="22"/>
        <v>0</v>
      </c>
      <c r="N143" s="9">
        <f>IF(ISNUMBER(I143),ROUND(VLOOKUP($I143,Faktoren!$A$29:$R$84,12,FALSE)*$G143/12*20,0)/20,0)</f>
        <v>0</v>
      </c>
      <c r="O143" s="9">
        <f>IF(ISNUMBER(I143),ROUND(VLOOKUP($I143,Faktoren!$A$29:$R$84,14,FALSE)*$G143/12*20,0)/20,0)</f>
        <v>0</v>
      </c>
      <c r="P143" s="27"/>
      <c r="Q143" s="64">
        <f t="shared" si="23"/>
        <v>0</v>
      </c>
      <c r="R143" s="9">
        <f t="shared" si="24"/>
        <v>0</v>
      </c>
      <c r="S143" s="25">
        <f t="shared" si="25"/>
        <v>0</v>
      </c>
    </row>
    <row r="144" spans="1:19" ht="11.25">
      <c r="A144" s="74"/>
      <c r="B144" s="74"/>
      <c r="C144" s="74"/>
      <c r="D144" s="86"/>
      <c r="E144" s="75"/>
      <c r="F144" s="76"/>
      <c r="G144" s="22">
        <f t="shared" si="20"/>
        <v>0</v>
      </c>
      <c r="H144" s="23">
        <f t="shared" si="21"/>
      </c>
      <c r="I144" s="63">
        <f t="shared" si="19"/>
      </c>
      <c r="J144" s="22">
        <f>IF(ISNUMBER(I144),ROUND(VLOOKUP($I144,Faktoren!$A$29:$R$84,13,FALSE)*$G144/12*20,0)/20,0)</f>
        <v>0</v>
      </c>
      <c r="K144" s="9">
        <f>IF(ISNUMBER(I144),ROUND(VLOOKUP($I144,Faktoren!$A$29:$R$84,15,FALSE)*$G144/12*20,0)/20,0)</f>
        <v>0</v>
      </c>
      <c r="L144" s="27"/>
      <c r="M144" s="24">
        <f t="shared" si="22"/>
        <v>0</v>
      </c>
      <c r="N144" s="9">
        <f>IF(ISNUMBER(I144),ROUND(VLOOKUP($I144,Faktoren!$A$29:$R$84,12,FALSE)*$G144/12*20,0)/20,0)</f>
        <v>0</v>
      </c>
      <c r="O144" s="9">
        <f>IF(ISNUMBER(I144),ROUND(VLOOKUP($I144,Faktoren!$A$29:$R$84,14,FALSE)*$G144/12*20,0)/20,0)</f>
        <v>0</v>
      </c>
      <c r="P144" s="27"/>
      <c r="Q144" s="64">
        <f t="shared" si="23"/>
        <v>0</v>
      </c>
      <c r="R144" s="9">
        <f t="shared" si="24"/>
        <v>0</v>
      </c>
      <c r="S144" s="25">
        <f t="shared" si="25"/>
        <v>0</v>
      </c>
    </row>
    <row r="145" spans="1:19" ht="11.25">
      <c r="A145" s="74"/>
      <c r="B145" s="74"/>
      <c r="C145" s="74"/>
      <c r="D145" s="86"/>
      <c r="E145" s="75"/>
      <c r="F145" s="76"/>
      <c r="G145" s="22">
        <f t="shared" si="20"/>
        <v>0</v>
      </c>
      <c r="H145" s="23">
        <f t="shared" si="21"/>
      </c>
      <c r="I145" s="63">
        <f t="shared" si="19"/>
      </c>
      <c r="J145" s="22">
        <f>IF(ISNUMBER(I145),ROUND(VLOOKUP($I145,Faktoren!$A$29:$R$84,13,FALSE)*$G145/12*20,0)/20,0)</f>
        <v>0</v>
      </c>
      <c r="K145" s="9">
        <f>IF(ISNUMBER(I145),ROUND(VLOOKUP($I145,Faktoren!$A$29:$R$84,15,FALSE)*$G145/12*20,0)/20,0)</f>
        <v>0</v>
      </c>
      <c r="L145" s="27"/>
      <c r="M145" s="24">
        <f t="shared" si="22"/>
        <v>0</v>
      </c>
      <c r="N145" s="9">
        <f>IF(ISNUMBER(I145),ROUND(VLOOKUP($I145,Faktoren!$A$29:$R$84,12,FALSE)*$G145/12*20,0)/20,0)</f>
        <v>0</v>
      </c>
      <c r="O145" s="9">
        <f>IF(ISNUMBER(I145),ROUND(VLOOKUP($I145,Faktoren!$A$29:$R$84,14,FALSE)*$G145/12*20,0)/20,0)</f>
        <v>0</v>
      </c>
      <c r="P145" s="27"/>
      <c r="Q145" s="64">
        <f t="shared" si="23"/>
        <v>0</v>
      </c>
      <c r="R145" s="9">
        <f t="shared" si="24"/>
        <v>0</v>
      </c>
      <c r="S145" s="25">
        <f t="shared" si="25"/>
        <v>0</v>
      </c>
    </row>
    <row r="146" spans="1:19" ht="11.25">
      <c r="A146" s="74"/>
      <c r="B146" s="74"/>
      <c r="C146" s="74"/>
      <c r="D146" s="86"/>
      <c r="E146" s="75"/>
      <c r="F146" s="76"/>
      <c r="G146" s="22">
        <f t="shared" si="20"/>
        <v>0</v>
      </c>
      <c r="H146" s="23">
        <f t="shared" si="21"/>
      </c>
      <c r="I146" s="63">
        <f t="shared" si="19"/>
      </c>
      <c r="J146" s="22">
        <f>IF(ISNUMBER(I146),ROUND(VLOOKUP($I146,Faktoren!$A$29:$R$84,13,FALSE)*$G146/12*20,0)/20,0)</f>
        <v>0</v>
      </c>
      <c r="K146" s="9">
        <f>IF(ISNUMBER(I146),ROUND(VLOOKUP($I146,Faktoren!$A$29:$R$84,15,FALSE)*$G146/12*20,0)/20,0)</f>
        <v>0</v>
      </c>
      <c r="L146" s="27"/>
      <c r="M146" s="24">
        <f t="shared" si="22"/>
        <v>0</v>
      </c>
      <c r="N146" s="9">
        <f>IF(ISNUMBER(I146),ROUND(VLOOKUP($I146,Faktoren!$A$29:$R$84,12,FALSE)*$G146/12*20,0)/20,0)</f>
        <v>0</v>
      </c>
      <c r="O146" s="9">
        <f>IF(ISNUMBER(I146),ROUND(VLOOKUP($I146,Faktoren!$A$29:$R$84,14,FALSE)*$G146/12*20,0)/20,0)</f>
        <v>0</v>
      </c>
      <c r="P146" s="27"/>
      <c r="Q146" s="64">
        <f t="shared" si="23"/>
        <v>0</v>
      </c>
      <c r="R146" s="9">
        <f t="shared" si="24"/>
        <v>0</v>
      </c>
      <c r="S146" s="25">
        <f t="shared" si="25"/>
        <v>0</v>
      </c>
    </row>
    <row r="147" spans="1:19" ht="11.25">
      <c r="A147" s="74"/>
      <c r="B147" s="74"/>
      <c r="C147" s="74"/>
      <c r="D147" s="86"/>
      <c r="E147" s="75"/>
      <c r="F147" s="76"/>
      <c r="G147" s="22">
        <f t="shared" si="20"/>
        <v>0</v>
      </c>
      <c r="H147" s="23">
        <f t="shared" si="21"/>
      </c>
      <c r="I147" s="63">
        <f t="shared" si="19"/>
      </c>
      <c r="J147" s="22">
        <f>IF(ISNUMBER(I147),ROUND(VLOOKUP($I147,Faktoren!$A$29:$R$84,13,FALSE)*$G147/12*20,0)/20,0)</f>
        <v>0</v>
      </c>
      <c r="K147" s="9">
        <f>IF(ISNUMBER(I147),ROUND(VLOOKUP($I147,Faktoren!$A$29:$R$84,15,FALSE)*$G147/12*20,0)/20,0)</f>
        <v>0</v>
      </c>
      <c r="L147" s="27"/>
      <c r="M147" s="24">
        <f t="shared" si="22"/>
        <v>0</v>
      </c>
      <c r="N147" s="9">
        <f>IF(ISNUMBER(I147),ROUND(VLOOKUP($I147,Faktoren!$A$29:$R$84,12,FALSE)*$G147/12*20,0)/20,0)</f>
        <v>0</v>
      </c>
      <c r="O147" s="9">
        <f>IF(ISNUMBER(I147),ROUND(VLOOKUP($I147,Faktoren!$A$29:$R$84,14,FALSE)*$G147/12*20,0)/20,0)</f>
        <v>0</v>
      </c>
      <c r="P147" s="27"/>
      <c r="Q147" s="64">
        <f t="shared" si="23"/>
        <v>0</v>
      </c>
      <c r="R147" s="9">
        <f t="shared" si="24"/>
        <v>0</v>
      </c>
      <c r="S147" s="25">
        <f t="shared" si="25"/>
        <v>0</v>
      </c>
    </row>
    <row r="148" spans="1:19" ht="11.25">
      <c r="A148" s="74"/>
      <c r="B148" s="74"/>
      <c r="C148" s="74"/>
      <c r="D148" s="86"/>
      <c r="E148" s="75"/>
      <c r="F148" s="76"/>
      <c r="G148" s="22">
        <f t="shared" si="20"/>
        <v>0</v>
      </c>
      <c r="H148" s="23">
        <f t="shared" si="21"/>
      </c>
      <c r="I148" s="63">
        <f t="shared" si="19"/>
      </c>
      <c r="J148" s="22">
        <f>IF(ISNUMBER(I148),ROUND(VLOOKUP($I148,Faktoren!$A$29:$R$84,13,FALSE)*$G148/12*20,0)/20,0)</f>
        <v>0</v>
      </c>
      <c r="K148" s="9">
        <f>IF(ISNUMBER(I148),ROUND(VLOOKUP($I148,Faktoren!$A$29:$R$84,15,FALSE)*$G148/12*20,0)/20,0)</f>
        <v>0</v>
      </c>
      <c r="L148" s="27"/>
      <c r="M148" s="24">
        <f t="shared" si="22"/>
        <v>0</v>
      </c>
      <c r="N148" s="9">
        <f>IF(ISNUMBER(I148),ROUND(VLOOKUP($I148,Faktoren!$A$29:$R$84,12,FALSE)*$G148/12*20,0)/20,0)</f>
        <v>0</v>
      </c>
      <c r="O148" s="9">
        <f>IF(ISNUMBER(I148),ROUND(VLOOKUP($I148,Faktoren!$A$29:$R$84,14,FALSE)*$G148/12*20,0)/20,0)</f>
        <v>0</v>
      </c>
      <c r="P148" s="27"/>
      <c r="Q148" s="64">
        <f t="shared" si="23"/>
        <v>0</v>
      </c>
      <c r="R148" s="9">
        <f t="shared" si="24"/>
        <v>0</v>
      </c>
      <c r="S148" s="25">
        <f t="shared" si="25"/>
        <v>0</v>
      </c>
    </row>
    <row r="149" spans="1:19" ht="11.25">
      <c r="A149" s="74"/>
      <c r="B149" s="74"/>
      <c r="C149" s="74"/>
      <c r="D149" s="86"/>
      <c r="E149" s="75"/>
      <c r="F149" s="76"/>
      <c r="G149" s="22">
        <f t="shared" si="20"/>
        <v>0</v>
      </c>
      <c r="H149" s="23">
        <f t="shared" si="21"/>
      </c>
      <c r="I149" s="63">
        <f t="shared" si="19"/>
      </c>
      <c r="J149" s="22">
        <f>IF(ISNUMBER(I149),ROUND(VLOOKUP($I149,Faktoren!$A$29:$R$84,13,FALSE)*$G149/12*20,0)/20,0)</f>
        <v>0</v>
      </c>
      <c r="K149" s="9">
        <f>IF(ISNUMBER(I149),ROUND(VLOOKUP($I149,Faktoren!$A$29:$R$84,15,FALSE)*$G149/12*20,0)/20,0)</f>
        <v>0</v>
      </c>
      <c r="L149" s="27"/>
      <c r="M149" s="24">
        <f t="shared" si="22"/>
        <v>0</v>
      </c>
      <c r="N149" s="9">
        <f>IF(ISNUMBER(I149),ROUND(VLOOKUP($I149,Faktoren!$A$29:$R$84,12,FALSE)*$G149/12*20,0)/20,0)</f>
        <v>0</v>
      </c>
      <c r="O149" s="9">
        <f>IF(ISNUMBER(I149),ROUND(VLOOKUP($I149,Faktoren!$A$29:$R$84,14,FALSE)*$G149/12*20,0)/20,0)</f>
        <v>0</v>
      </c>
      <c r="P149" s="27"/>
      <c r="Q149" s="64">
        <f t="shared" si="23"/>
        <v>0</v>
      </c>
      <c r="R149" s="9">
        <f t="shared" si="24"/>
        <v>0</v>
      </c>
      <c r="S149" s="25">
        <f t="shared" si="25"/>
        <v>0</v>
      </c>
    </row>
    <row r="150" spans="1:19" ht="11.25">
      <c r="A150" s="74"/>
      <c r="B150" s="74"/>
      <c r="C150" s="74"/>
      <c r="D150" s="86"/>
      <c r="E150" s="75"/>
      <c r="F150" s="76"/>
      <c r="G150" s="22">
        <f t="shared" si="20"/>
        <v>0</v>
      </c>
      <c r="H150" s="23">
        <f t="shared" si="21"/>
      </c>
      <c r="I150" s="63">
        <f t="shared" si="19"/>
      </c>
      <c r="J150" s="22">
        <f>IF(ISNUMBER(I150),ROUND(VLOOKUP($I150,Faktoren!$A$29:$R$84,13,FALSE)*$G150/12*20,0)/20,0)</f>
        <v>0</v>
      </c>
      <c r="K150" s="9">
        <f>IF(ISNUMBER(I150),ROUND(VLOOKUP($I150,Faktoren!$A$29:$R$84,15,FALSE)*$G150/12*20,0)/20,0)</f>
        <v>0</v>
      </c>
      <c r="L150" s="27"/>
      <c r="M150" s="24">
        <f t="shared" si="22"/>
        <v>0</v>
      </c>
      <c r="N150" s="9">
        <f>IF(ISNUMBER(I150),ROUND(VLOOKUP($I150,Faktoren!$A$29:$R$84,12,FALSE)*$G150/12*20,0)/20,0)</f>
        <v>0</v>
      </c>
      <c r="O150" s="9">
        <f>IF(ISNUMBER(I150),ROUND(VLOOKUP($I150,Faktoren!$A$29:$R$84,14,FALSE)*$G150/12*20,0)/20,0)</f>
        <v>0</v>
      </c>
      <c r="P150" s="27"/>
      <c r="Q150" s="64">
        <f t="shared" si="23"/>
        <v>0</v>
      </c>
      <c r="R150" s="9">
        <f t="shared" si="24"/>
        <v>0</v>
      </c>
      <c r="S150" s="25">
        <f t="shared" si="25"/>
        <v>0</v>
      </c>
    </row>
    <row r="151" spans="1:19" ht="11.25">
      <c r="A151" s="74"/>
      <c r="B151" s="74"/>
      <c r="C151" s="74"/>
      <c r="D151" s="86"/>
      <c r="E151" s="75"/>
      <c r="F151" s="76"/>
      <c r="G151" s="22">
        <f t="shared" si="20"/>
        <v>0</v>
      </c>
      <c r="H151" s="23">
        <f t="shared" si="21"/>
      </c>
      <c r="I151" s="63">
        <f t="shared" si="19"/>
      </c>
      <c r="J151" s="22">
        <f>IF(ISNUMBER(I151),ROUND(VLOOKUP($I151,Faktoren!$A$29:$R$84,13,FALSE)*$G151/12*20,0)/20,0)</f>
        <v>0</v>
      </c>
      <c r="K151" s="9">
        <f>IF(ISNUMBER(I151),ROUND(VLOOKUP($I151,Faktoren!$A$29:$R$84,15,FALSE)*$G151/12*20,0)/20,0)</f>
        <v>0</v>
      </c>
      <c r="L151" s="27"/>
      <c r="M151" s="24">
        <f t="shared" si="22"/>
        <v>0</v>
      </c>
      <c r="N151" s="9">
        <f>IF(ISNUMBER(I151),ROUND(VLOOKUP($I151,Faktoren!$A$29:$R$84,12,FALSE)*$G151/12*20,0)/20,0)</f>
        <v>0</v>
      </c>
      <c r="O151" s="9">
        <f>IF(ISNUMBER(I151),ROUND(VLOOKUP($I151,Faktoren!$A$29:$R$84,14,FALSE)*$G151/12*20,0)/20,0)</f>
        <v>0</v>
      </c>
      <c r="P151" s="27"/>
      <c r="Q151" s="64">
        <f t="shared" si="23"/>
        <v>0</v>
      </c>
      <c r="R151" s="9">
        <f t="shared" si="24"/>
        <v>0</v>
      </c>
      <c r="S151" s="25">
        <f t="shared" si="25"/>
        <v>0</v>
      </c>
    </row>
    <row r="152" spans="1:19" ht="11.25">
      <c r="A152" s="74"/>
      <c r="B152" s="74"/>
      <c r="C152" s="74"/>
      <c r="D152" s="86"/>
      <c r="E152" s="75"/>
      <c r="F152" s="76"/>
      <c r="G152" s="22">
        <f t="shared" si="20"/>
        <v>0</v>
      </c>
      <c r="H152" s="23">
        <f t="shared" si="21"/>
      </c>
      <c r="I152" s="63">
        <f t="shared" si="19"/>
      </c>
      <c r="J152" s="22">
        <f>IF(ISNUMBER(I152),ROUND(VLOOKUP($I152,Faktoren!$A$29:$R$84,13,FALSE)*$G152/12*20,0)/20,0)</f>
        <v>0</v>
      </c>
      <c r="K152" s="9">
        <f>IF(ISNUMBER(I152),ROUND(VLOOKUP($I152,Faktoren!$A$29:$R$84,15,FALSE)*$G152/12*20,0)/20,0)</f>
        <v>0</v>
      </c>
      <c r="L152" s="27"/>
      <c r="M152" s="24">
        <f t="shared" si="22"/>
        <v>0</v>
      </c>
      <c r="N152" s="9">
        <f>IF(ISNUMBER(I152),ROUND(VLOOKUP($I152,Faktoren!$A$29:$R$84,12,FALSE)*$G152/12*20,0)/20,0)</f>
        <v>0</v>
      </c>
      <c r="O152" s="9">
        <f>IF(ISNUMBER(I152),ROUND(VLOOKUP($I152,Faktoren!$A$29:$R$84,14,FALSE)*$G152/12*20,0)/20,0)</f>
        <v>0</v>
      </c>
      <c r="P152" s="27"/>
      <c r="Q152" s="64">
        <f t="shared" si="23"/>
        <v>0</v>
      </c>
      <c r="R152" s="9">
        <f t="shared" si="24"/>
        <v>0</v>
      </c>
      <c r="S152" s="25">
        <f t="shared" si="25"/>
        <v>0</v>
      </c>
    </row>
    <row r="153" spans="1:19" ht="11.25">
      <c r="A153" s="74"/>
      <c r="B153" s="74"/>
      <c r="C153" s="74"/>
      <c r="D153" s="86"/>
      <c r="E153" s="75"/>
      <c r="F153" s="76"/>
      <c r="G153" s="22">
        <f t="shared" si="20"/>
        <v>0</v>
      </c>
      <c r="H153" s="23">
        <f t="shared" si="21"/>
      </c>
      <c r="I153" s="63">
        <f aca="true" t="shared" si="26" ref="I153:I216">IF($B153="","",(IF(B$10-H153&lt;18,"Zu jung",IF(B$10-H153&gt;70,"Zu alt",B$10-H153))))</f>
      </c>
      <c r="J153" s="22">
        <f>IF(ISNUMBER(I153),ROUND(VLOOKUP($I153,Faktoren!$A$29:$R$84,13,FALSE)*$G153/12*20,0)/20,0)</f>
        <v>0</v>
      </c>
      <c r="K153" s="9">
        <f>IF(ISNUMBER(I153),ROUND(VLOOKUP($I153,Faktoren!$A$29:$R$84,15,FALSE)*$G153/12*20,0)/20,0)</f>
        <v>0</v>
      </c>
      <c r="L153" s="27"/>
      <c r="M153" s="24">
        <f t="shared" si="22"/>
        <v>0</v>
      </c>
      <c r="N153" s="9">
        <f>IF(ISNUMBER(I153),ROUND(VLOOKUP($I153,Faktoren!$A$29:$R$84,12,FALSE)*$G153/12*20,0)/20,0)</f>
        <v>0</v>
      </c>
      <c r="O153" s="9">
        <f>IF(ISNUMBER(I153),ROUND(VLOOKUP($I153,Faktoren!$A$29:$R$84,14,FALSE)*$G153/12*20,0)/20,0)</f>
        <v>0</v>
      </c>
      <c r="P153" s="27"/>
      <c r="Q153" s="64">
        <f t="shared" si="23"/>
        <v>0</v>
      </c>
      <c r="R153" s="9">
        <f t="shared" si="24"/>
        <v>0</v>
      </c>
      <c r="S153" s="25">
        <f t="shared" si="25"/>
        <v>0</v>
      </c>
    </row>
    <row r="154" spans="1:19" ht="11.25">
      <c r="A154" s="74"/>
      <c r="B154" s="74"/>
      <c r="C154" s="74"/>
      <c r="D154" s="86"/>
      <c r="E154" s="75"/>
      <c r="F154" s="76"/>
      <c r="G154" s="22">
        <f t="shared" si="20"/>
        <v>0</v>
      </c>
      <c r="H154" s="23">
        <f t="shared" si="21"/>
      </c>
      <c r="I154" s="63">
        <f t="shared" si="26"/>
      </c>
      <c r="J154" s="22">
        <f>IF(ISNUMBER(I154),ROUND(VLOOKUP($I154,Faktoren!$A$29:$R$84,13,FALSE)*$G154/12*20,0)/20,0)</f>
        <v>0</v>
      </c>
      <c r="K154" s="9">
        <f>IF(ISNUMBER(I154),ROUND(VLOOKUP($I154,Faktoren!$A$29:$R$84,15,FALSE)*$G154/12*20,0)/20,0)</f>
        <v>0</v>
      </c>
      <c r="L154" s="27"/>
      <c r="M154" s="24">
        <f t="shared" si="22"/>
        <v>0</v>
      </c>
      <c r="N154" s="9">
        <f>IF(ISNUMBER(I154),ROUND(VLOOKUP($I154,Faktoren!$A$29:$R$84,12,FALSE)*$G154/12*20,0)/20,0)</f>
        <v>0</v>
      </c>
      <c r="O154" s="9">
        <f>IF(ISNUMBER(I154),ROUND(VLOOKUP($I154,Faktoren!$A$29:$R$84,14,FALSE)*$G154/12*20,0)/20,0)</f>
        <v>0</v>
      </c>
      <c r="P154" s="27"/>
      <c r="Q154" s="64">
        <f t="shared" si="23"/>
        <v>0</v>
      </c>
      <c r="R154" s="9">
        <f t="shared" si="24"/>
        <v>0</v>
      </c>
      <c r="S154" s="25">
        <f t="shared" si="25"/>
        <v>0</v>
      </c>
    </row>
    <row r="155" spans="1:19" ht="11.25">
      <c r="A155" s="74"/>
      <c r="B155" s="74"/>
      <c r="C155" s="74"/>
      <c r="D155" s="86"/>
      <c r="E155" s="75"/>
      <c r="F155" s="76"/>
      <c r="G155" s="22">
        <f t="shared" si="20"/>
        <v>0</v>
      </c>
      <c r="H155" s="23">
        <f t="shared" si="21"/>
      </c>
      <c r="I155" s="63">
        <f t="shared" si="26"/>
      </c>
      <c r="J155" s="22">
        <f>IF(ISNUMBER(I155),ROUND(VLOOKUP($I155,Faktoren!$A$29:$R$84,13,FALSE)*$G155/12*20,0)/20,0)</f>
        <v>0</v>
      </c>
      <c r="K155" s="9">
        <f>IF(ISNUMBER(I155),ROUND(VLOOKUP($I155,Faktoren!$A$29:$R$84,15,FALSE)*$G155/12*20,0)/20,0)</f>
        <v>0</v>
      </c>
      <c r="L155" s="27"/>
      <c r="M155" s="24">
        <f t="shared" si="22"/>
        <v>0</v>
      </c>
      <c r="N155" s="9">
        <f>IF(ISNUMBER(I155),ROUND(VLOOKUP($I155,Faktoren!$A$29:$R$84,12,FALSE)*$G155/12*20,0)/20,0)</f>
        <v>0</v>
      </c>
      <c r="O155" s="9">
        <f>IF(ISNUMBER(I155),ROUND(VLOOKUP($I155,Faktoren!$A$29:$R$84,14,FALSE)*$G155/12*20,0)/20,0)</f>
        <v>0</v>
      </c>
      <c r="P155" s="27"/>
      <c r="Q155" s="64">
        <f t="shared" si="23"/>
        <v>0</v>
      </c>
      <c r="R155" s="9">
        <f t="shared" si="24"/>
        <v>0</v>
      </c>
      <c r="S155" s="25">
        <f t="shared" si="25"/>
        <v>0</v>
      </c>
    </row>
    <row r="156" spans="1:19" ht="11.25">
      <c r="A156" s="74"/>
      <c r="B156" s="74"/>
      <c r="C156" s="74"/>
      <c r="D156" s="86"/>
      <c r="E156" s="75"/>
      <c r="F156" s="76"/>
      <c r="G156" s="22">
        <f t="shared" si="20"/>
        <v>0</v>
      </c>
      <c r="H156" s="23">
        <f t="shared" si="21"/>
      </c>
      <c r="I156" s="63">
        <f t="shared" si="26"/>
      </c>
      <c r="J156" s="22">
        <f>IF(ISNUMBER(I156),ROUND(VLOOKUP($I156,Faktoren!$A$29:$R$84,13,FALSE)*$G156/12*20,0)/20,0)</f>
        <v>0</v>
      </c>
      <c r="K156" s="9">
        <f>IF(ISNUMBER(I156),ROUND(VLOOKUP($I156,Faktoren!$A$29:$R$84,15,FALSE)*$G156/12*20,0)/20,0)</f>
        <v>0</v>
      </c>
      <c r="L156" s="27"/>
      <c r="M156" s="24">
        <f t="shared" si="22"/>
        <v>0</v>
      </c>
      <c r="N156" s="9">
        <f>IF(ISNUMBER(I156),ROUND(VLOOKUP($I156,Faktoren!$A$29:$R$84,12,FALSE)*$G156/12*20,0)/20,0)</f>
        <v>0</v>
      </c>
      <c r="O156" s="9">
        <f>IF(ISNUMBER(I156),ROUND(VLOOKUP($I156,Faktoren!$A$29:$R$84,14,FALSE)*$G156/12*20,0)/20,0)</f>
        <v>0</v>
      </c>
      <c r="P156" s="27"/>
      <c r="Q156" s="64">
        <f t="shared" si="23"/>
        <v>0</v>
      </c>
      <c r="R156" s="9">
        <f t="shared" si="24"/>
        <v>0</v>
      </c>
      <c r="S156" s="25">
        <f t="shared" si="25"/>
        <v>0</v>
      </c>
    </row>
    <row r="157" spans="1:19" ht="11.25">
      <c r="A157" s="74"/>
      <c r="B157" s="74"/>
      <c r="C157" s="74"/>
      <c r="D157" s="86"/>
      <c r="E157" s="75"/>
      <c r="F157" s="76"/>
      <c r="G157" s="22">
        <f t="shared" si="20"/>
        <v>0</v>
      </c>
      <c r="H157" s="23">
        <f t="shared" si="21"/>
      </c>
      <c r="I157" s="63">
        <f t="shared" si="26"/>
      </c>
      <c r="J157" s="22">
        <f>IF(ISNUMBER(I157),ROUND(VLOOKUP($I157,Faktoren!$A$29:$R$84,13,FALSE)*$G157/12*20,0)/20,0)</f>
        <v>0</v>
      </c>
      <c r="K157" s="9">
        <f>IF(ISNUMBER(I157),ROUND(VLOOKUP($I157,Faktoren!$A$29:$R$84,15,FALSE)*$G157/12*20,0)/20,0)</f>
        <v>0</v>
      </c>
      <c r="L157" s="27"/>
      <c r="M157" s="24">
        <f t="shared" si="22"/>
        <v>0</v>
      </c>
      <c r="N157" s="9">
        <f>IF(ISNUMBER(I157),ROUND(VLOOKUP($I157,Faktoren!$A$29:$R$84,12,FALSE)*$G157/12*20,0)/20,0)</f>
        <v>0</v>
      </c>
      <c r="O157" s="9">
        <f>IF(ISNUMBER(I157),ROUND(VLOOKUP($I157,Faktoren!$A$29:$R$84,14,FALSE)*$G157/12*20,0)/20,0)</f>
        <v>0</v>
      </c>
      <c r="P157" s="27"/>
      <c r="Q157" s="64">
        <f t="shared" si="23"/>
        <v>0</v>
      </c>
      <c r="R157" s="9">
        <f t="shared" si="24"/>
        <v>0</v>
      </c>
      <c r="S157" s="25">
        <f t="shared" si="25"/>
        <v>0</v>
      </c>
    </row>
    <row r="158" spans="1:19" ht="11.25">
      <c r="A158" s="74"/>
      <c r="B158" s="74"/>
      <c r="C158" s="74"/>
      <c r="D158" s="86"/>
      <c r="E158" s="75"/>
      <c r="F158" s="76"/>
      <c r="G158" s="22">
        <f t="shared" si="20"/>
        <v>0</v>
      </c>
      <c r="H158" s="23">
        <f t="shared" si="21"/>
      </c>
      <c r="I158" s="63">
        <f t="shared" si="26"/>
      </c>
      <c r="J158" s="22">
        <f>IF(ISNUMBER(I158),ROUND(VLOOKUP($I158,Faktoren!$A$29:$R$84,13,FALSE)*$G158/12*20,0)/20,0)</f>
        <v>0</v>
      </c>
      <c r="K158" s="9">
        <f>IF(ISNUMBER(I158),ROUND(VLOOKUP($I158,Faktoren!$A$29:$R$84,15,FALSE)*$G158/12*20,0)/20,0)</f>
        <v>0</v>
      </c>
      <c r="L158" s="27"/>
      <c r="M158" s="24">
        <f t="shared" si="22"/>
        <v>0</v>
      </c>
      <c r="N158" s="9">
        <f>IF(ISNUMBER(I158),ROUND(VLOOKUP($I158,Faktoren!$A$29:$R$84,12,FALSE)*$G158/12*20,0)/20,0)</f>
        <v>0</v>
      </c>
      <c r="O158" s="9">
        <f>IF(ISNUMBER(I158),ROUND(VLOOKUP($I158,Faktoren!$A$29:$R$84,14,FALSE)*$G158/12*20,0)/20,0)</f>
        <v>0</v>
      </c>
      <c r="P158" s="27"/>
      <c r="Q158" s="64">
        <f t="shared" si="23"/>
        <v>0</v>
      </c>
      <c r="R158" s="9">
        <f t="shared" si="24"/>
        <v>0</v>
      </c>
      <c r="S158" s="25">
        <f t="shared" si="25"/>
        <v>0</v>
      </c>
    </row>
    <row r="159" spans="1:19" ht="11.25">
      <c r="A159" s="74"/>
      <c r="B159" s="74"/>
      <c r="C159" s="74"/>
      <c r="D159" s="86"/>
      <c r="E159" s="75"/>
      <c r="F159" s="76"/>
      <c r="G159" s="22">
        <f t="shared" si="20"/>
        <v>0</v>
      </c>
      <c r="H159" s="23">
        <f t="shared" si="21"/>
      </c>
      <c r="I159" s="63">
        <f t="shared" si="26"/>
      </c>
      <c r="J159" s="22">
        <f>IF(ISNUMBER(I159),ROUND(VLOOKUP($I159,Faktoren!$A$29:$R$84,13,FALSE)*$G159/12*20,0)/20,0)</f>
        <v>0</v>
      </c>
      <c r="K159" s="9">
        <f>IF(ISNUMBER(I159),ROUND(VLOOKUP($I159,Faktoren!$A$29:$R$84,15,FALSE)*$G159/12*20,0)/20,0)</f>
        <v>0</v>
      </c>
      <c r="L159" s="27"/>
      <c r="M159" s="24">
        <f t="shared" si="22"/>
        <v>0</v>
      </c>
      <c r="N159" s="9">
        <f>IF(ISNUMBER(I159),ROUND(VLOOKUP($I159,Faktoren!$A$29:$R$84,12,FALSE)*$G159/12*20,0)/20,0)</f>
        <v>0</v>
      </c>
      <c r="O159" s="9">
        <f>IF(ISNUMBER(I159),ROUND(VLOOKUP($I159,Faktoren!$A$29:$R$84,14,FALSE)*$G159/12*20,0)/20,0)</f>
        <v>0</v>
      </c>
      <c r="P159" s="27"/>
      <c r="Q159" s="64">
        <f t="shared" si="23"/>
        <v>0</v>
      </c>
      <c r="R159" s="9">
        <f t="shared" si="24"/>
        <v>0</v>
      </c>
      <c r="S159" s="25">
        <f t="shared" si="25"/>
        <v>0</v>
      </c>
    </row>
    <row r="160" spans="1:19" ht="11.25">
      <c r="A160" s="74"/>
      <c r="B160" s="74"/>
      <c r="C160" s="74"/>
      <c r="D160" s="86"/>
      <c r="E160" s="75"/>
      <c r="F160" s="76"/>
      <c r="G160" s="22">
        <f t="shared" si="20"/>
        <v>0</v>
      </c>
      <c r="H160" s="23">
        <f t="shared" si="21"/>
      </c>
      <c r="I160" s="63">
        <f t="shared" si="26"/>
      </c>
      <c r="J160" s="22">
        <f>IF(ISNUMBER(I160),ROUND(VLOOKUP($I160,Faktoren!$A$29:$R$84,13,FALSE)*$G160/12*20,0)/20,0)</f>
        <v>0</v>
      </c>
      <c r="K160" s="9">
        <f>IF(ISNUMBER(I160),ROUND(VLOOKUP($I160,Faktoren!$A$29:$R$84,15,FALSE)*$G160/12*20,0)/20,0)</f>
        <v>0</v>
      </c>
      <c r="L160" s="27"/>
      <c r="M160" s="24">
        <f t="shared" si="22"/>
        <v>0</v>
      </c>
      <c r="N160" s="9">
        <f>IF(ISNUMBER(I160),ROUND(VLOOKUP($I160,Faktoren!$A$29:$R$84,12,FALSE)*$G160/12*20,0)/20,0)</f>
        <v>0</v>
      </c>
      <c r="O160" s="9">
        <f>IF(ISNUMBER(I160),ROUND(VLOOKUP($I160,Faktoren!$A$29:$R$84,14,FALSE)*$G160/12*20,0)/20,0)</f>
        <v>0</v>
      </c>
      <c r="P160" s="27"/>
      <c r="Q160" s="64">
        <f t="shared" si="23"/>
        <v>0</v>
      </c>
      <c r="R160" s="9">
        <f t="shared" si="24"/>
        <v>0</v>
      </c>
      <c r="S160" s="25">
        <f t="shared" si="25"/>
        <v>0</v>
      </c>
    </row>
    <row r="161" spans="1:19" ht="11.25">
      <c r="A161" s="74"/>
      <c r="B161" s="74"/>
      <c r="C161" s="74"/>
      <c r="D161" s="86"/>
      <c r="E161" s="75"/>
      <c r="F161" s="76"/>
      <c r="G161" s="22">
        <f t="shared" si="20"/>
        <v>0</v>
      </c>
      <c r="H161" s="23">
        <f t="shared" si="21"/>
      </c>
      <c r="I161" s="63">
        <f t="shared" si="26"/>
      </c>
      <c r="J161" s="22">
        <f>IF(ISNUMBER(I161),ROUND(VLOOKUP($I161,Faktoren!$A$29:$R$84,13,FALSE)*$G161/12*20,0)/20,0)</f>
        <v>0</v>
      </c>
      <c r="K161" s="9">
        <f>IF(ISNUMBER(I161),ROUND(VLOOKUP($I161,Faktoren!$A$29:$R$84,15,FALSE)*$G161/12*20,0)/20,0)</f>
        <v>0</v>
      </c>
      <c r="L161" s="27"/>
      <c r="M161" s="24">
        <f t="shared" si="22"/>
        <v>0</v>
      </c>
      <c r="N161" s="9">
        <f>IF(ISNUMBER(I161),ROUND(VLOOKUP($I161,Faktoren!$A$29:$R$84,12,FALSE)*$G161/12*20,0)/20,0)</f>
        <v>0</v>
      </c>
      <c r="O161" s="9">
        <f>IF(ISNUMBER(I161),ROUND(VLOOKUP($I161,Faktoren!$A$29:$R$84,14,FALSE)*$G161/12*20,0)/20,0)</f>
        <v>0</v>
      </c>
      <c r="P161" s="27"/>
      <c r="Q161" s="64">
        <f t="shared" si="23"/>
        <v>0</v>
      </c>
      <c r="R161" s="9">
        <f t="shared" si="24"/>
        <v>0</v>
      </c>
      <c r="S161" s="25">
        <f t="shared" si="25"/>
        <v>0</v>
      </c>
    </row>
    <row r="162" spans="1:19" ht="11.25">
      <c r="A162" s="74"/>
      <c r="B162" s="74"/>
      <c r="C162" s="74"/>
      <c r="D162" s="86"/>
      <c r="E162" s="75"/>
      <c r="F162" s="76"/>
      <c r="G162" s="22">
        <f t="shared" si="20"/>
        <v>0</v>
      </c>
      <c r="H162" s="23">
        <f t="shared" si="21"/>
      </c>
      <c r="I162" s="63">
        <f t="shared" si="26"/>
      </c>
      <c r="J162" s="22">
        <f>IF(ISNUMBER(I162),ROUND(VLOOKUP($I162,Faktoren!$A$29:$R$84,13,FALSE)*$G162/12*20,0)/20,0)</f>
        <v>0</v>
      </c>
      <c r="K162" s="9">
        <f>IF(ISNUMBER(I162),ROUND(VLOOKUP($I162,Faktoren!$A$29:$R$84,15,FALSE)*$G162/12*20,0)/20,0)</f>
        <v>0</v>
      </c>
      <c r="L162" s="27"/>
      <c r="M162" s="24">
        <f t="shared" si="22"/>
        <v>0</v>
      </c>
      <c r="N162" s="9">
        <f>IF(ISNUMBER(I162),ROUND(VLOOKUP($I162,Faktoren!$A$29:$R$84,12,FALSE)*$G162/12*20,0)/20,0)</f>
        <v>0</v>
      </c>
      <c r="O162" s="9">
        <f>IF(ISNUMBER(I162),ROUND(VLOOKUP($I162,Faktoren!$A$29:$R$84,14,FALSE)*$G162/12*20,0)/20,0)</f>
        <v>0</v>
      </c>
      <c r="P162" s="27"/>
      <c r="Q162" s="64">
        <f t="shared" si="23"/>
        <v>0</v>
      </c>
      <c r="R162" s="9">
        <f t="shared" si="24"/>
        <v>0</v>
      </c>
      <c r="S162" s="25">
        <f t="shared" si="25"/>
        <v>0</v>
      </c>
    </row>
    <row r="163" spans="1:19" ht="11.25">
      <c r="A163" s="74"/>
      <c r="B163" s="74"/>
      <c r="C163" s="74"/>
      <c r="D163" s="86"/>
      <c r="E163" s="75"/>
      <c r="F163" s="76"/>
      <c r="G163" s="22">
        <f t="shared" si="20"/>
        <v>0</v>
      </c>
      <c r="H163" s="23">
        <f t="shared" si="21"/>
      </c>
      <c r="I163" s="63">
        <f t="shared" si="26"/>
      </c>
      <c r="J163" s="22">
        <f>IF(ISNUMBER(I163),ROUND(VLOOKUP($I163,Faktoren!$A$29:$R$84,13,FALSE)*$G163/12*20,0)/20,0)</f>
        <v>0</v>
      </c>
      <c r="K163" s="9">
        <f>IF(ISNUMBER(I163),ROUND(VLOOKUP($I163,Faktoren!$A$29:$R$84,15,FALSE)*$G163/12*20,0)/20,0)</f>
        <v>0</v>
      </c>
      <c r="L163" s="27"/>
      <c r="M163" s="24">
        <f t="shared" si="22"/>
        <v>0</v>
      </c>
      <c r="N163" s="9">
        <f>IF(ISNUMBER(I163),ROUND(VLOOKUP($I163,Faktoren!$A$29:$R$84,12,FALSE)*$G163/12*20,0)/20,0)</f>
        <v>0</v>
      </c>
      <c r="O163" s="9">
        <f>IF(ISNUMBER(I163),ROUND(VLOOKUP($I163,Faktoren!$A$29:$R$84,14,FALSE)*$G163/12*20,0)/20,0)</f>
        <v>0</v>
      </c>
      <c r="P163" s="27"/>
      <c r="Q163" s="64">
        <f t="shared" si="23"/>
        <v>0</v>
      </c>
      <c r="R163" s="9">
        <f t="shared" si="24"/>
        <v>0</v>
      </c>
      <c r="S163" s="25">
        <f t="shared" si="25"/>
        <v>0</v>
      </c>
    </row>
    <row r="164" spans="1:19" ht="11.25">
      <c r="A164" s="74"/>
      <c r="B164" s="74"/>
      <c r="C164" s="74"/>
      <c r="D164" s="86"/>
      <c r="E164" s="75"/>
      <c r="F164" s="76"/>
      <c r="G164" s="22">
        <f t="shared" si="20"/>
        <v>0</v>
      </c>
      <c r="H164" s="23">
        <f t="shared" si="21"/>
      </c>
      <c r="I164" s="63">
        <f t="shared" si="26"/>
      </c>
      <c r="J164" s="22">
        <f>IF(ISNUMBER(I164),ROUND(VLOOKUP($I164,Faktoren!$A$29:$R$84,13,FALSE)*$G164/12*20,0)/20,0)</f>
        <v>0</v>
      </c>
      <c r="K164" s="9">
        <f>IF(ISNUMBER(I164),ROUND(VLOOKUP($I164,Faktoren!$A$29:$R$84,15,FALSE)*$G164/12*20,0)/20,0)</f>
        <v>0</v>
      </c>
      <c r="L164" s="27"/>
      <c r="M164" s="24">
        <f t="shared" si="22"/>
        <v>0</v>
      </c>
      <c r="N164" s="9">
        <f>IF(ISNUMBER(I164),ROUND(VLOOKUP($I164,Faktoren!$A$29:$R$84,12,FALSE)*$G164/12*20,0)/20,0)</f>
        <v>0</v>
      </c>
      <c r="O164" s="9">
        <f>IF(ISNUMBER(I164),ROUND(VLOOKUP($I164,Faktoren!$A$29:$R$84,14,FALSE)*$G164/12*20,0)/20,0)</f>
        <v>0</v>
      </c>
      <c r="P164" s="27"/>
      <c r="Q164" s="64">
        <f t="shared" si="23"/>
        <v>0</v>
      </c>
      <c r="R164" s="9">
        <f t="shared" si="24"/>
        <v>0</v>
      </c>
      <c r="S164" s="25">
        <f t="shared" si="25"/>
        <v>0</v>
      </c>
    </row>
    <row r="165" spans="1:19" ht="11.25">
      <c r="A165" s="74"/>
      <c r="B165" s="74"/>
      <c r="C165" s="74"/>
      <c r="D165" s="86"/>
      <c r="E165" s="75"/>
      <c r="F165" s="76"/>
      <c r="G165" s="22">
        <f t="shared" si="20"/>
        <v>0</v>
      </c>
      <c r="H165" s="23">
        <f t="shared" si="21"/>
      </c>
      <c r="I165" s="63">
        <f t="shared" si="26"/>
      </c>
      <c r="J165" s="22">
        <f>IF(ISNUMBER(I165),ROUND(VLOOKUP($I165,Faktoren!$A$29:$R$84,13,FALSE)*$G165/12*20,0)/20,0)</f>
        <v>0</v>
      </c>
      <c r="K165" s="9">
        <f>IF(ISNUMBER(I165),ROUND(VLOOKUP($I165,Faktoren!$A$29:$R$84,15,FALSE)*$G165/12*20,0)/20,0)</f>
        <v>0</v>
      </c>
      <c r="L165" s="27"/>
      <c r="M165" s="24">
        <f t="shared" si="22"/>
        <v>0</v>
      </c>
      <c r="N165" s="9">
        <f>IF(ISNUMBER(I165),ROUND(VLOOKUP($I165,Faktoren!$A$29:$R$84,12,FALSE)*$G165/12*20,0)/20,0)</f>
        <v>0</v>
      </c>
      <c r="O165" s="9">
        <f>IF(ISNUMBER(I165),ROUND(VLOOKUP($I165,Faktoren!$A$29:$R$84,14,FALSE)*$G165/12*20,0)/20,0)</f>
        <v>0</v>
      </c>
      <c r="P165" s="27"/>
      <c r="Q165" s="64">
        <f t="shared" si="23"/>
        <v>0</v>
      </c>
      <c r="R165" s="9">
        <f t="shared" si="24"/>
        <v>0</v>
      </c>
      <c r="S165" s="25">
        <f t="shared" si="25"/>
        <v>0</v>
      </c>
    </row>
    <row r="166" spans="1:19" ht="11.25">
      <c r="A166" s="74"/>
      <c r="B166" s="74"/>
      <c r="C166" s="74"/>
      <c r="D166" s="86"/>
      <c r="E166" s="75"/>
      <c r="F166" s="76"/>
      <c r="G166" s="22">
        <f t="shared" si="20"/>
        <v>0</v>
      </c>
      <c r="H166" s="23">
        <f t="shared" si="21"/>
      </c>
      <c r="I166" s="63">
        <f t="shared" si="26"/>
      </c>
      <c r="J166" s="22">
        <f>IF(ISNUMBER(I166),ROUND(VLOOKUP($I166,Faktoren!$A$29:$R$84,13,FALSE)*$G166/12*20,0)/20,0)</f>
        <v>0</v>
      </c>
      <c r="K166" s="9">
        <f>IF(ISNUMBER(I166),ROUND(VLOOKUP($I166,Faktoren!$A$29:$R$84,15,FALSE)*$G166/12*20,0)/20,0)</f>
        <v>0</v>
      </c>
      <c r="L166" s="27"/>
      <c r="M166" s="24">
        <f t="shared" si="22"/>
        <v>0</v>
      </c>
      <c r="N166" s="9">
        <f>IF(ISNUMBER(I166),ROUND(VLOOKUP($I166,Faktoren!$A$29:$R$84,12,FALSE)*$G166/12*20,0)/20,0)</f>
        <v>0</v>
      </c>
      <c r="O166" s="9">
        <f>IF(ISNUMBER(I166),ROUND(VLOOKUP($I166,Faktoren!$A$29:$R$84,14,FALSE)*$G166/12*20,0)/20,0)</f>
        <v>0</v>
      </c>
      <c r="P166" s="27"/>
      <c r="Q166" s="64">
        <f t="shared" si="23"/>
        <v>0</v>
      </c>
      <c r="R166" s="9">
        <f t="shared" si="24"/>
        <v>0</v>
      </c>
      <c r="S166" s="25">
        <f t="shared" si="25"/>
        <v>0</v>
      </c>
    </row>
    <row r="167" spans="1:19" ht="11.25">
      <c r="A167" s="74"/>
      <c r="B167" s="74"/>
      <c r="C167" s="74"/>
      <c r="D167" s="86"/>
      <c r="E167" s="75"/>
      <c r="F167" s="76"/>
      <c r="G167" s="22">
        <f t="shared" si="20"/>
        <v>0</v>
      </c>
      <c r="H167" s="23">
        <f t="shared" si="21"/>
      </c>
      <c r="I167" s="63">
        <f t="shared" si="26"/>
      </c>
      <c r="J167" s="22">
        <f>IF(ISNUMBER(I167),ROUND(VLOOKUP($I167,Faktoren!$A$29:$R$84,13,FALSE)*$G167/12*20,0)/20,0)</f>
        <v>0</v>
      </c>
      <c r="K167" s="9">
        <f>IF(ISNUMBER(I167),ROUND(VLOOKUP($I167,Faktoren!$A$29:$R$84,15,FALSE)*$G167/12*20,0)/20,0)</f>
        <v>0</v>
      </c>
      <c r="L167" s="27"/>
      <c r="M167" s="24">
        <f t="shared" si="22"/>
        <v>0</v>
      </c>
      <c r="N167" s="9">
        <f>IF(ISNUMBER(I167),ROUND(VLOOKUP($I167,Faktoren!$A$29:$R$84,12,FALSE)*$G167/12*20,0)/20,0)</f>
        <v>0</v>
      </c>
      <c r="O167" s="9">
        <f>IF(ISNUMBER(I167),ROUND(VLOOKUP($I167,Faktoren!$A$29:$R$84,14,FALSE)*$G167/12*20,0)/20,0)</f>
        <v>0</v>
      </c>
      <c r="P167" s="27"/>
      <c r="Q167" s="64">
        <f t="shared" si="23"/>
        <v>0</v>
      </c>
      <c r="R167" s="9">
        <f t="shared" si="24"/>
        <v>0</v>
      </c>
      <c r="S167" s="25">
        <f t="shared" si="25"/>
        <v>0</v>
      </c>
    </row>
    <row r="168" spans="1:19" ht="11.25">
      <c r="A168" s="74"/>
      <c r="B168" s="74"/>
      <c r="C168" s="74"/>
      <c r="D168" s="86"/>
      <c r="E168" s="75"/>
      <c r="F168" s="76"/>
      <c r="G168" s="22">
        <f t="shared" si="20"/>
        <v>0</v>
      </c>
      <c r="H168" s="23">
        <f t="shared" si="21"/>
      </c>
      <c r="I168" s="63">
        <f t="shared" si="26"/>
      </c>
      <c r="J168" s="22">
        <f>IF(ISNUMBER(I168),ROUND(VLOOKUP($I168,Faktoren!$A$29:$R$84,13,FALSE)*$G168/12*20,0)/20,0)</f>
        <v>0</v>
      </c>
      <c r="K168" s="9">
        <f>IF(ISNUMBER(I168),ROUND(VLOOKUP($I168,Faktoren!$A$29:$R$84,15,FALSE)*$G168/12*20,0)/20,0)</f>
        <v>0</v>
      </c>
      <c r="L168" s="27"/>
      <c r="M168" s="24">
        <f t="shared" si="22"/>
        <v>0</v>
      </c>
      <c r="N168" s="9">
        <f>IF(ISNUMBER(I168),ROUND(VLOOKUP($I168,Faktoren!$A$29:$R$84,12,FALSE)*$G168/12*20,0)/20,0)</f>
        <v>0</v>
      </c>
      <c r="O168" s="9">
        <f>IF(ISNUMBER(I168),ROUND(VLOOKUP($I168,Faktoren!$A$29:$R$84,14,FALSE)*$G168/12*20,0)/20,0)</f>
        <v>0</v>
      </c>
      <c r="P168" s="27"/>
      <c r="Q168" s="64">
        <f t="shared" si="23"/>
        <v>0</v>
      </c>
      <c r="R168" s="9">
        <f t="shared" si="24"/>
        <v>0</v>
      </c>
      <c r="S168" s="25">
        <f t="shared" si="25"/>
        <v>0</v>
      </c>
    </row>
    <row r="169" spans="1:19" ht="11.25">
      <c r="A169" s="74"/>
      <c r="B169" s="74"/>
      <c r="C169" s="74"/>
      <c r="D169" s="86"/>
      <c r="E169" s="75"/>
      <c r="F169" s="76"/>
      <c r="G169" s="22">
        <f t="shared" si="20"/>
        <v>0</v>
      </c>
      <c r="H169" s="23">
        <f t="shared" si="21"/>
      </c>
      <c r="I169" s="63">
        <f t="shared" si="26"/>
      </c>
      <c r="J169" s="22">
        <f>IF(ISNUMBER(I169),ROUND(VLOOKUP($I169,Faktoren!$A$29:$R$84,13,FALSE)*$G169/12*20,0)/20,0)</f>
        <v>0</v>
      </c>
      <c r="K169" s="9">
        <f>IF(ISNUMBER(I169),ROUND(VLOOKUP($I169,Faktoren!$A$29:$R$84,15,FALSE)*$G169/12*20,0)/20,0)</f>
        <v>0</v>
      </c>
      <c r="L169" s="27"/>
      <c r="M169" s="24">
        <f t="shared" si="22"/>
        <v>0</v>
      </c>
      <c r="N169" s="9">
        <f>IF(ISNUMBER(I169),ROUND(VLOOKUP($I169,Faktoren!$A$29:$R$84,12,FALSE)*$G169/12*20,0)/20,0)</f>
        <v>0</v>
      </c>
      <c r="O169" s="9">
        <f>IF(ISNUMBER(I169),ROUND(VLOOKUP($I169,Faktoren!$A$29:$R$84,14,FALSE)*$G169/12*20,0)/20,0)</f>
        <v>0</v>
      </c>
      <c r="P169" s="27"/>
      <c r="Q169" s="64">
        <f t="shared" si="23"/>
        <v>0</v>
      </c>
      <c r="R169" s="9">
        <f t="shared" si="24"/>
        <v>0</v>
      </c>
      <c r="S169" s="25">
        <f t="shared" si="25"/>
        <v>0</v>
      </c>
    </row>
    <row r="170" spans="1:19" ht="11.25">
      <c r="A170" s="74"/>
      <c r="B170" s="74"/>
      <c r="C170" s="74"/>
      <c r="D170" s="86"/>
      <c r="E170" s="75"/>
      <c r="F170" s="76"/>
      <c r="G170" s="22">
        <f t="shared" si="20"/>
        <v>0</v>
      </c>
      <c r="H170" s="23">
        <f t="shared" si="21"/>
      </c>
      <c r="I170" s="63">
        <f t="shared" si="26"/>
      </c>
      <c r="J170" s="22">
        <f>IF(ISNUMBER(I170),ROUND(VLOOKUP($I170,Faktoren!$A$29:$R$84,13,FALSE)*$G170/12*20,0)/20,0)</f>
        <v>0</v>
      </c>
      <c r="K170" s="9">
        <f>IF(ISNUMBER(I170),ROUND(VLOOKUP($I170,Faktoren!$A$29:$R$84,15,FALSE)*$G170/12*20,0)/20,0)</f>
        <v>0</v>
      </c>
      <c r="L170" s="27"/>
      <c r="M170" s="24">
        <f t="shared" si="22"/>
        <v>0</v>
      </c>
      <c r="N170" s="9">
        <f>IF(ISNUMBER(I170),ROUND(VLOOKUP($I170,Faktoren!$A$29:$R$84,12,FALSE)*$G170/12*20,0)/20,0)</f>
        <v>0</v>
      </c>
      <c r="O170" s="9">
        <f>IF(ISNUMBER(I170),ROUND(VLOOKUP($I170,Faktoren!$A$29:$R$84,14,FALSE)*$G170/12*20,0)/20,0)</f>
        <v>0</v>
      </c>
      <c r="P170" s="27"/>
      <c r="Q170" s="64">
        <f t="shared" si="23"/>
        <v>0</v>
      </c>
      <c r="R170" s="9">
        <f t="shared" si="24"/>
        <v>0</v>
      </c>
      <c r="S170" s="25">
        <f t="shared" si="25"/>
        <v>0</v>
      </c>
    </row>
    <row r="171" spans="1:19" ht="11.25">
      <c r="A171" s="74"/>
      <c r="B171" s="74"/>
      <c r="C171" s="74"/>
      <c r="D171" s="86"/>
      <c r="E171" s="75"/>
      <c r="F171" s="76"/>
      <c r="G171" s="22">
        <f t="shared" si="20"/>
        <v>0</v>
      </c>
      <c r="H171" s="23">
        <f t="shared" si="21"/>
      </c>
      <c r="I171" s="63">
        <f t="shared" si="26"/>
      </c>
      <c r="J171" s="22">
        <f>IF(ISNUMBER(I171),ROUND(VLOOKUP($I171,Faktoren!$A$29:$R$84,13,FALSE)*$G171/12*20,0)/20,0)</f>
        <v>0</v>
      </c>
      <c r="K171" s="9">
        <f>IF(ISNUMBER(I171),ROUND(VLOOKUP($I171,Faktoren!$A$29:$R$84,15,FALSE)*$G171/12*20,0)/20,0)</f>
        <v>0</v>
      </c>
      <c r="L171" s="27"/>
      <c r="M171" s="24">
        <f t="shared" si="22"/>
        <v>0</v>
      </c>
      <c r="N171" s="9">
        <f>IF(ISNUMBER(I171),ROUND(VLOOKUP($I171,Faktoren!$A$29:$R$84,12,FALSE)*$G171/12*20,0)/20,0)</f>
        <v>0</v>
      </c>
      <c r="O171" s="9">
        <f>IF(ISNUMBER(I171),ROUND(VLOOKUP($I171,Faktoren!$A$29:$R$84,14,FALSE)*$G171/12*20,0)/20,0)</f>
        <v>0</v>
      </c>
      <c r="P171" s="27"/>
      <c r="Q171" s="64">
        <f t="shared" si="23"/>
        <v>0</v>
      </c>
      <c r="R171" s="9">
        <f t="shared" si="24"/>
        <v>0</v>
      </c>
      <c r="S171" s="25">
        <f t="shared" si="25"/>
        <v>0</v>
      </c>
    </row>
    <row r="172" spans="1:19" ht="11.25">
      <c r="A172" s="74"/>
      <c r="B172" s="74"/>
      <c r="C172" s="74"/>
      <c r="D172" s="86"/>
      <c r="E172" s="75"/>
      <c r="F172" s="76"/>
      <c r="G172" s="22">
        <f t="shared" si="20"/>
        <v>0</v>
      </c>
      <c r="H172" s="23">
        <f t="shared" si="21"/>
      </c>
      <c r="I172" s="63">
        <f t="shared" si="26"/>
      </c>
      <c r="J172" s="22">
        <f>IF(ISNUMBER(I172),ROUND(VLOOKUP($I172,Faktoren!$A$29:$R$84,13,FALSE)*$G172/12*20,0)/20,0)</f>
        <v>0</v>
      </c>
      <c r="K172" s="9">
        <f>IF(ISNUMBER(I172),ROUND(VLOOKUP($I172,Faktoren!$A$29:$R$84,15,FALSE)*$G172/12*20,0)/20,0)</f>
        <v>0</v>
      </c>
      <c r="L172" s="27"/>
      <c r="M172" s="24">
        <f t="shared" si="22"/>
        <v>0</v>
      </c>
      <c r="N172" s="9">
        <f>IF(ISNUMBER(I172),ROUND(VLOOKUP($I172,Faktoren!$A$29:$R$84,12,FALSE)*$G172/12*20,0)/20,0)</f>
        <v>0</v>
      </c>
      <c r="O172" s="9">
        <f>IF(ISNUMBER(I172),ROUND(VLOOKUP($I172,Faktoren!$A$29:$R$84,14,FALSE)*$G172/12*20,0)/20,0)</f>
        <v>0</v>
      </c>
      <c r="P172" s="27"/>
      <c r="Q172" s="64">
        <f t="shared" si="23"/>
        <v>0</v>
      </c>
      <c r="R172" s="9">
        <f t="shared" si="24"/>
        <v>0</v>
      </c>
      <c r="S172" s="25">
        <f t="shared" si="25"/>
        <v>0</v>
      </c>
    </row>
    <row r="173" spans="1:19" ht="11.25">
      <c r="A173" s="74"/>
      <c r="B173" s="74"/>
      <c r="C173" s="74"/>
      <c r="D173" s="86"/>
      <c r="E173" s="75"/>
      <c r="F173" s="76"/>
      <c r="G173" s="22">
        <f t="shared" si="20"/>
        <v>0</v>
      </c>
      <c r="H173" s="23">
        <f t="shared" si="21"/>
      </c>
      <c r="I173" s="63">
        <f t="shared" si="26"/>
      </c>
      <c r="J173" s="22">
        <f>IF(ISNUMBER(I173),ROUND(VLOOKUP($I173,Faktoren!$A$29:$R$84,13,FALSE)*$G173/12*20,0)/20,0)</f>
        <v>0</v>
      </c>
      <c r="K173" s="9">
        <f>IF(ISNUMBER(I173),ROUND(VLOOKUP($I173,Faktoren!$A$29:$R$84,15,FALSE)*$G173/12*20,0)/20,0)</f>
        <v>0</v>
      </c>
      <c r="L173" s="27"/>
      <c r="M173" s="24">
        <f t="shared" si="22"/>
        <v>0</v>
      </c>
      <c r="N173" s="9">
        <f>IF(ISNUMBER(I173),ROUND(VLOOKUP($I173,Faktoren!$A$29:$R$84,12,FALSE)*$G173/12*20,0)/20,0)</f>
        <v>0</v>
      </c>
      <c r="O173" s="9">
        <f>IF(ISNUMBER(I173),ROUND(VLOOKUP($I173,Faktoren!$A$29:$R$84,14,FALSE)*$G173/12*20,0)/20,0)</f>
        <v>0</v>
      </c>
      <c r="P173" s="27"/>
      <c r="Q173" s="64">
        <f t="shared" si="23"/>
        <v>0</v>
      </c>
      <c r="R173" s="9">
        <f t="shared" si="24"/>
        <v>0</v>
      </c>
      <c r="S173" s="25">
        <f t="shared" si="25"/>
        <v>0</v>
      </c>
    </row>
    <row r="174" spans="1:19" ht="11.25">
      <c r="A174" s="74"/>
      <c r="B174" s="74"/>
      <c r="C174" s="74"/>
      <c r="D174" s="86"/>
      <c r="E174" s="75"/>
      <c r="F174" s="76"/>
      <c r="G174" s="22">
        <f t="shared" si="20"/>
        <v>0</v>
      </c>
      <c r="H174" s="23">
        <f t="shared" si="21"/>
      </c>
      <c r="I174" s="63">
        <f t="shared" si="26"/>
      </c>
      <c r="J174" s="22">
        <f>IF(ISNUMBER(I174),ROUND(VLOOKUP($I174,Faktoren!$A$29:$R$84,13,FALSE)*$G174/12*20,0)/20,0)</f>
        <v>0</v>
      </c>
      <c r="K174" s="9">
        <f>IF(ISNUMBER(I174),ROUND(VLOOKUP($I174,Faktoren!$A$29:$R$84,15,FALSE)*$G174/12*20,0)/20,0)</f>
        <v>0</v>
      </c>
      <c r="L174" s="27"/>
      <c r="M174" s="24">
        <f t="shared" si="22"/>
        <v>0</v>
      </c>
      <c r="N174" s="9">
        <f>IF(ISNUMBER(I174),ROUND(VLOOKUP($I174,Faktoren!$A$29:$R$84,12,FALSE)*$G174/12*20,0)/20,0)</f>
        <v>0</v>
      </c>
      <c r="O174" s="9">
        <f>IF(ISNUMBER(I174),ROUND(VLOOKUP($I174,Faktoren!$A$29:$R$84,14,FALSE)*$G174/12*20,0)/20,0)</f>
        <v>0</v>
      </c>
      <c r="P174" s="27"/>
      <c r="Q174" s="64">
        <f t="shared" si="23"/>
        <v>0</v>
      </c>
      <c r="R174" s="9">
        <f t="shared" si="24"/>
        <v>0</v>
      </c>
      <c r="S174" s="25">
        <f t="shared" si="25"/>
        <v>0</v>
      </c>
    </row>
    <row r="175" spans="1:19" ht="11.25">
      <c r="A175" s="74"/>
      <c r="B175" s="74"/>
      <c r="C175" s="74"/>
      <c r="D175" s="86"/>
      <c r="E175" s="75"/>
      <c r="F175" s="76"/>
      <c r="G175" s="22">
        <f t="shared" si="20"/>
        <v>0</v>
      </c>
      <c r="H175" s="23">
        <f t="shared" si="21"/>
      </c>
      <c r="I175" s="63">
        <f t="shared" si="26"/>
      </c>
      <c r="J175" s="22">
        <f>IF(ISNUMBER(I175),ROUND(VLOOKUP($I175,Faktoren!$A$29:$R$84,13,FALSE)*$G175/12*20,0)/20,0)</f>
        <v>0</v>
      </c>
      <c r="K175" s="9">
        <f>IF(ISNUMBER(I175),ROUND(VLOOKUP($I175,Faktoren!$A$29:$R$84,15,FALSE)*$G175/12*20,0)/20,0)</f>
        <v>0</v>
      </c>
      <c r="L175" s="27"/>
      <c r="M175" s="24">
        <f t="shared" si="22"/>
        <v>0</v>
      </c>
      <c r="N175" s="9">
        <f>IF(ISNUMBER(I175),ROUND(VLOOKUP($I175,Faktoren!$A$29:$R$84,12,FALSE)*$G175/12*20,0)/20,0)</f>
        <v>0</v>
      </c>
      <c r="O175" s="9">
        <f>IF(ISNUMBER(I175),ROUND(VLOOKUP($I175,Faktoren!$A$29:$R$84,14,FALSE)*$G175/12*20,0)/20,0)</f>
        <v>0</v>
      </c>
      <c r="P175" s="27"/>
      <c r="Q175" s="64">
        <f t="shared" si="23"/>
        <v>0</v>
      </c>
      <c r="R175" s="9">
        <f t="shared" si="24"/>
        <v>0</v>
      </c>
      <c r="S175" s="25">
        <f t="shared" si="25"/>
        <v>0</v>
      </c>
    </row>
    <row r="176" spans="1:19" ht="11.25">
      <c r="A176" s="74"/>
      <c r="B176" s="74"/>
      <c r="C176" s="74"/>
      <c r="D176" s="86"/>
      <c r="E176" s="75"/>
      <c r="F176" s="76"/>
      <c r="G176" s="22">
        <f t="shared" si="20"/>
        <v>0</v>
      </c>
      <c r="H176" s="23">
        <f t="shared" si="21"/>
      </c>
      <c r="I176" s="63">
        <f t="shared" si="26"/>
      </c>
      <c r="J176" s="22">
        <f>IF(ISNUMBER(I176),ROUND(VLOOKUP($I176,Faktoren!$A$29:$R$84,13,FALSE)*$G176/12*20,0)/20,0)</f>
        <v>0</v>
      </c>
      <c r="K176" s="9">
        <f>IF(ISNUMBER(I176),ROUND(VLOOKUP($I176,Faktoren!$A$29:$R$84,15,FALSE)*$G176/12*20,0)/20,0)</f>
        <v>0</v>
      </c>
      <c r="L176" s="27"/>
      <c r="M176" s="24">
        <f t="shared" si="22"/>
        <v>0</v>
      </c>
      <c r="N176" s="9">
        <f>IF(ISNUMBER(I176),ROUND(VLOOKUP($I176,Faktoren!$A$29:$R$84,12,FALSE)*$G176/12*20,0)/20,0)</f>
        <v>0</v>
      </c>
      <c r="O176" s="9">
        <f>IF(ISNUMBER(I176),ROUND(VLOOKUP($I176,Faktoren!$A$29:$R$84,14,FALSE)*$G176/12*20,0)/20,0)</f>
        <v>0</v>
      </c>
      <c r="P176" s="27"/>
      <c r="Q176" s="64">
        <f t="shared" si="23"/>
        <v>0</v>
      </c>
      <c r="R176" s="9">
        <f t="shared" si="24"/>
        <v>0</v>
      </c>
      <c r="S176" s="25">
        <f t="shared" si="25"/>
        <v>0</v>
      </c>
    </row>
    <row r="177" spans="1:19" ht="11.25">
      <c r="A177" s="74"/>
      <c r="B177" s="74"/>
      <c r="C177" s="74"/>
      <c r="D177" s="86"/>
      <c r="E177" s="75"/>
      <c r="F177" s="76"/>
      <c r="G177" s="22">
        <f t="shared" si="20"/>
        <v>0</v>
      </c>
      <c r="H177" s="23">
        <f t="shared" si="21"/>
      </c>
      <c r="I177" s="63">
        <f t="shared" si="26"/>
      </c>
      <c r="J177" s="22">
        <f>IF(ISNUMBER(I177),ROUND(VLOOKUP($I177,Faktoren!$A$29:$R$84,13,FALSE)*$G177/12*20,0)/20,0)</f>
        <v>0</v>
      </c>
      <c r="K177" s="9">
        <f>IF(ISNUMBER(I177),ROUND(VLOOKUP($I177,Faktoren!$A$29:$R$84,15,FALSE)*$G177/12*20,0)/20,0)</f>
        <v>0</v>
      </c>
      <c r="L177" s="27"/>
      <c r="M177" s="24">
        <f t="shared" si="22"/>
        <v>0</v>
      </c>
      <c r="N177" s="9">
        <f>IF(ISNUMBER(I177),ROUND(VLOOKUP($I177,Faktoren!$A$29:$R$84,12,FALSE)*$G177/12*20,0)/20,0)</f>
        <v>0</v>
      </c>
      <c r="O177" s="9">
        <f>IF(ISNUMBER(I177),ROUND(VLOOKUP($I177,Faktoren!$A$29:$R$84,14,FALSE)*$G177/12*20,0)/20,0)</f>
        <v>0</v>
      </c>
      <c r="P177" s="27"/>
      <c r="Q177" s="64">
        <f t="shared" si="23"/>
        <v>0</v>
      </c>
      <c r="R177" s="9">
        <f t="shared" si="24"/>
        <v>0</v>
      </c>
      <c r="S177" s="25">
        <f t="shared" si="25"/>
        <v>0</v>
      </c>
    </row>
    <row r="178" spans="1:19" ht="11.25">
      <c r="A178" s="74"/>
      <c r="B178" s="74"/>
      <c r="C178" s="74"/>
      <c r="D178" s="86"/>
      <c r="E178" s="75"/>
      <c r="F178" s="76"/>
      <c r="G178" s="22">
        <f t="shared" si="20"/>
        <v>0</v>
      </c>
      <c r="H178" s="23">
        <f t="shared" si="21"/>
      </c>
      <c r="I178" s="63">
        <f t="shared" si="26"/>
      </c>
      <c r="J178" s="22">
        <f>IF(ISNUMBER(I178),ROUND(VLOOKUP($I178,Faktoren!$A$29:$R$84,13,FALSE)*$G178/12*20,0)/20,0)</f>
        <v>0</v>
      </c>
      <c r="K178" s="9">
        <f>IF(ISNUMBER(I178),ROUND(VLOOKUP($I178,Faktoren!$A$29:$R$84,15,FALSE)*$G178/12*20,0)/20,0)</f>
        <v>0</v>
      </c>
      <c r="L178" s="27"/>
      <c r="M178" s="24">
        <f t="shared" si="22"/>
        <v>0</v>
      </c>
      <c r="N178" s="9">
        <f>IF(ISNUMBER(I178),ROUND(VLOOKUP($I178,Faktoren!$A$29:$R$84,12,FALSE)*$G178/12*20,0)/20,0)</f>
        <v>0</v>
      </c>
      <c r="O178" s="9">
        <f>IF(ISNUMBER(I178),ROUND(VLOOKUP($I178,Faktoren!$A$29:$R$84,14,FALSE)*$G178/12*20,0)/20,0)</f>
        <v>0</v>
      </c>
      <c r="P178" s="27"/>
      <c r="Q178" s="64">
        <f t="shared" si="23"/>
        <v>0</v>
      </c>
      <c r="R178" s="9">
        <f t="shared" si="24"/>
        <v>0</v>
      </c>
      <c r="S178" s="25">
        <f t="shared" si="25"/>
        <v>0</v>
      </c>
    </row>
    <row r="179" spans="1:19" ht="11.25">
      <c r="A179" s="74"/>
      <c r="B179" s="74"/>
      <c r="C179" s="74"/>
      <c r="D179" s="86"/>
      <c r="E179" s="75"/>
      <c r="F179" s="76"/>
      <c r="G179" s="22">
        <f t="shared" si="20"/>
        <v>0</v>
      </c>
      <c r="H179" s="23">
        <f t="shared" si="21"/>
      </c>
      <c r="I179" s="63">
        <f t="shared" si="26"/>
      </c>
      <c r="J179" s="22">
        <f>IF(ISNUMBER(I179),ROUND(VLOOKUP($I179,Faktoren!$A$29:$R$84,13,FALSE)*$G179/12*20,0)/20,0)</f>
        <v>0</v>
      </c>
      <c r="K179" s="9">
        <f>IF(ISNUMBER(I179),ROUND(VLOOKUP($I179,Faktoren!$A$29:$R$84,15,FALSE)*$G179/12*20,0)/20,0)</f>
        <v>0</v>
      </c>
      <c r="L179" s="27"/>
      <c r="M179" s="24">
        <f t="shared" si="22"/>
        <v>0</v>
      </c>
      <c r="N179" s="9">
        <f>IF(ISNUMBER(I179),ROUND(VLOOKUP($I179,Faktoren!$A$29:$R$84,12,FALSE)*$G179/12*20,0)/20,0)</f>
        <v>0</v>
      </c>
      <c r="O179" s="9">
        <f>IF(ISNUMBER(I179),ROUND(VLOOKUP($I179,Faktoren!$A$29:$R$84,14,FALSE)*$G179/12*20,0)/20,0)</f>
        <v>0</v>
      </c>
      <c r="P179" s="27"/>
      <c r="Q179" s="64">
        <f t="shared" si="23"/>
        <v>0</v>
      </c>
      <c r="R179" s="9">
        <f t="shared" si="24"/>
        <v>0</v>
      </c>
      <c r="S179" s="25">
        <f t="shared" si="25"/>
        <v>0</v>
      </c>
    </row>
    <row r="180" spans="1:19" ht="11.25">
      <c r="A180" s="74"/>
      <c r="B180" s="74"/>
      <c r="C180" s="74"/>
      <c r="D180" s="86"/>
      <c r="E180" s="75"/>
      <c r="F180" s="76"/>
      <c r="G180" s="22">
        <f t="shared" si="20"/>
        <v>0</v>
      </c>
      <c r="H180" s="23">
        <f t="shared" si="21"/>
      </c>
      <c r="I180" s="63">
        <f t="shared" si="26"/>
      </c>
      <c r="J180" s="22">
        <f>IF(ISNUMBER(I180),ROUND(VLOOKUP($I180,Faktoren!$A$29:$R$84,13,FALSE)*$G180/12*20,0)/20,0)</f>
        <v>0</v>
      </c>
      <c r="K180" s="9">
        <f>IF(ISNUMBER(I180),ROUND(VLOOKUP($I180,Faktoren!$A$29:$R$84,15,FALSE)*$G180/12*20,0)/20,0)</f>
        <v>0</v>
      </c>
      <c r="L180" s="27"/>
      <c r="M180" s="24">
        <f t="shared" si="22"/>
        <v>0</v>
      </c>
      <c r="N180" s="9">
        <f>IF(ISNUMBER(I180),ROUND(VLOOKUP($I180,Faktoren!$A$29:$R$84,12,FALSE)*$G180/12*20,0)/20,0)</f>
        <v>0</v>
      </c>
      <c r="O180" s="9">
        <f>IF(ISNUMBER(I180),ROUND(VLOOKUP($I180,Faktoren!$A$29:$R$84,14,FALSE)*$G180/12*20,0)/20,0)</f>
        <v>0</v>
      </c>
      <c r="P180" s="27"/>
      <c r="Q180" s="64">
        <f t="shared" si="23"/>
        <v>0</v>
      </c>
      <c r="R180" s="9">
        <f t="shared" si="24"/>
        <v>0</v>
      </c>
      <c r="S180" s="25">
        <f t="shared" si="25"/>
        <v>0</v>
      </c>
    </row>
    <row r="181" spans="1:19" ht="11.25">
      <c r="A181" s="74"/>
      <c r="B181" s="74"/>
      <c r="C181" s="74"/>
      <c r="D181" s="86"/>
      <c r="E181" s="75"/>
      <c r="F181" s="76"/>
      <c r="G181" s="22">
        <f t="shared" si="20"/>
        <v>0</v>
      </c>
      <c r="H181" s="23">
        <f t="shared" si="21"/>
      </c>
      <c r="I181" s="63">
        <f t="shared" si="26"/>
      </c>
      <c r="J181" s="22">
        <f>IF(ISNUMBER(I181),ROUND(VLOOKUP($I181,Faktoren!$A$29:$R$84,13,FALSE)*$G181/12*20,0)/20,0)</f>
        <v>0</v>
      </c>
      <c r="K181" s="9">
        <f>IF(ISNUMBER(I181),ROUND(VLOOKUP($I181,Faktoren!$A$29:$R$84,15,FALSE)*$G181/12*20,0)/20,0)</f>
        <v>0</v>
      </c>
      <c r="L181" s="27"/>
      <c r="M181" s="24">
        <f t="shared" si="22"/>
        <v>0</v>
      </c>
      <c r="N181" s="9">
        <f>IF(ISNUMBER(I181),ROUND(VLOOKUP($I181,Faktoren!$A$29:$R$84,12,FALSE)*$G181/12*20,0)/20,0)</f>
        <v>0</v>
      </c>
      <c r="O181" s="9">
        <f>IF(ISNUMBER(I181),ROUND(VLOOKUP($I181,Faktoren!$A$29:$R$84,14,FALSE)*$G181/12*20,0)/20,0)</f>
        <v>0</v>
      </c>
      <c r="P181" s="27"/>
      <c r="Q181" s="64">
        <f t="shared" si="23"/>
        <v>0</v>
      </c>
      <c r="R181" s="9">
        <f t="shared" si="24"/>
        <v>0</v>
      </c>
      <c r="S181" s="25">
        <f t="shared" si="25"/>
        <v>0</v>
      </c>
    </row>
    <row r="182" spans="1:19" ht="11.25">
      <c r="A182" s="74"/>
      <c r="B182" s="74"/>
      <c r="C182" s="74"/>
      <c r="D182" s="86"/>
      <c r="E182" s="75"/>
      <c r="F182" s="76"/>
      <c r="G182" s="22">
        <f t="shared" si="20"/>
        <v>0</v>
      </c>
      <c r="H182" s="23">
        <f t="shared" si="21"/>
      </c>
      <c r="I182" s="63">
        <f t="shared" si="26"/>
      </c>
      <c r="J182" s="22">
        <f>IF(ISNUMBER(I182),ROUND(VLOOKUP($I182,Faktoren!$A$29:$R$84,13,FALSE)*$G182/12*20,0)/20,0)</f>
        <v>0</v>
      </c>
      <c r="K182" s="9">
        <f>IF(ISNUMBER(I182),ROUND(VLOOKUP($I182,Faktoren!$A$29:$R$84,15,FALSE)*$G182/12*20,0)/20,0)</f>
        <v>0</v>
      </c>
      <c r="L182" s="27"/>
      <c r="M182" s="24">
        <f t="shared" si="22"/>
        <v>0</v>
      </c>
      <c r="N182" s="9">
        <f>IF(ISNUMBER(I182),ROUND(VLOOKUP($I182,Faktoren!$A$29:$R$84,12,FALSE)*$G182/12*20,0)/20,0)</f>
        <v>0</v>
      </c>
      <c r="O182" s="9">
        <f>IF(ISNUMBER(I182),ROUND(VLOOKUP($I182,Faktoren!$A$29:$R$84,14,FALSE)*$G182/12*20,0)/20,0)</f>
        <v>0</v>
      </c>
      <c r="P182" s="27"/>
      <c r="Q182" s="64">
        <f t="shared" si="23"/>
        <v>0</v>
      </c>
      <c r="R182" s="9">
        <f t="shared" si="24"/>
        <v>0</v>
      </c>
      <c r="S182" s="25">
        <f t="shared" si="25"/>
        <v>0</v>
      </c>
    </row>
    <row r="183" spans="1:19" ht="11.25">
      <c r="A183" s="74"/>
      <c r="B183" s="74"/>
      <c r="C183" s="74"/>
      <c r="D183" s="86"/>
      <c r="E183" s="75"/>
      <c r="F183" s="76"/>
      <c r="G183" s="22">
        <f t="shared" si="20"/>
        <v>0</v>
      </c>
      <c r="H183" s="23">
        <f t="shared" si="21"/>
      </c>
      <c r="I183" s="63">
        <f t="shared" si="26"/>
      </c>
      <c r="J183" s="22">
        <f>IF(ISNUMBER(I183),ROUND(VLOOKUP($I183,Faktoren!$A$29:$R$84,13,FALSE)*$G183/12*20,0)/20,0)</f>
        <v>0</v>
      </c>
      <c r="K183" s="9">
        <f>IF(ISNUMBER(I183),ROUND(VLOOKUP($I183,Faktoren!$A$29:$R$84,15,FALSE)*$G183/12*20,0)/20,0)</f>
        <v>0</v>
      </c>
      <c r="L183" s="27"/>
      <c r="M183" s="24">
        <f t="shared" si="22"/>
        <v>0</v>
      </c>
      <c r="N183" s="9">
        <f>IF(ISNUMBER(I183),ROUND(VLOOKUP($I183,Faktoren!$A$29:$R$84,12,FALSE)*$G183/12*20,0)/20,0)</f>
        <v>0</v>
      </c>
      <c r="O183" s="9">
        <f>IF(ISNUMBER(I183),ROUND(VLOOKUP($I183,Faktoren!$A$29:$R$84,14,FALSE)*$G183/12*20,0)/20,0)</f>
        <v>0</v>
      </c>
      <c r="P183" s="27"/>
      <c r="Q183" s="64">
        <f t="shared" si="23"/>
        <v>0</v>
      </c>
      <c r="R183" s="9">
        <f t="shared" si="24"/>
        <v>0</v>
      </c>
      <c r="S183" s="25">
        <f t="shared" si="25"/>
        <v>0</v>
      </c>
    </row>
    <row r="184" spans="1:19" ht="11.25">
      <c r="A184" s="74"/>
      <c r="B184" s="74"/>
      <c r="C184" s="74"/>
      <c r="D184" s="86"/>
      <c r="E184" s="75"/>
      <c r="F184" s="76"/>
      <c r="G184" s="22">
        <f aca="true" t="shared" si="27" ref="G184:G247">ROUND(IF($B$12="N",1,IF(OR(D184&gt;=0.3,E184&gt;0.75*$B$20),1,0))*MAX(0,IF(E184&gt;0.75*$B$20,MAX($B$20/8,E184-$B$19*D184),E184-$B$19*D184)),0)</f>
        <v>0</v>
      </c>
      <c r="H184" s="23">
        <f aca="true" t="shared" si="28" ref="H184:H247">IF($B184="","",(YEAR(F184)))</f>
      </c>
      <c r="I184" s="63">
        <f t="shared" si="26"/>
      </c>
      <c r="J184" s="22">
        <f>IF(ISNUMBER(I184),ROUND(VLOOKUP($I184,Faktoren!$A$29:$R$84,13,FALSE)*$G184/12*20,0)/20,0)</f>
        <v>0</v>
      </c>
      <c r="K184" s="9">
        <f>IF(ISNUMBER(I184),ROUND(VLOOKUP($I184,Faktoren!$A$29:$R$84,15,FALSE)*$G184/12*20,0)/20,0)</f>
        <v>0</v>
      </c>
      <c r="L184" s="27"/>
      <c r="M184" s="24">
        <f aca="true" t="shared" si="29" ref="M184:M247">SUM(J184:L184)</f>
        <v>0</v>
      </c>
      <c r="N184" s="9">
        <f>IF(ISNUMBER(I184),ROUND(VLOOKUP($I184,Faktoren!$A$29:$R$84,12,FALSE)*$G184/12*20,0)/20,0)</f>
        <v>0</v>
      </c>
      <c r="O184" s="9">
        <f>IF(ISNUMBER(I184),ROUND(VLOOKUP($I184,Faktoren!$A$29:$R$84,14,FALSE)*$G184/12*20,0)/20,0)</f>
        <v>0</v>
      </c>
      <c r="P184" s="27"/>
      <c r="Q184" s="64">
        <f aca="true" t="shared" si="30" ref="Q184:Q247">IF(ISNUMBER(I184),ROUND($B$17*G184/12*20,0)/20,0)</f>
        <v>0</v>
      </c>
      <c r="R184" s="9">
        <f aca="true" t="shared" si="31" ref="R184:R247">SUM(N184:Q184)</f>
        <v>0</v>
      </c>
      <c r="S184" s="25">
        <f aca="true" t="shared" si="32" ref="S184:S247">R184+M184</f>
        <v>0</v>
      </c>
    </row>
    <row r="185" spans="1:19" ht="11.25">
      <c r="A185" s="74"/>
      <c r="B185" s="74"/>
      <c r="C185" s="74"/>
      <c r="D185" s="86"/>
      <c r="E185" s="75"/>
      <c r="F185" s="76"/>
      <c r="G185" s="22">
        <f t="shared" si="27"/>
        <v>0</v>
      </c>
      <c r="H185" s="23">
        <f t="shared" si="28"/>
      </c>
      <c r="I185" s="63">
        <f t="shared" si="26"/>
      </c>
      <c r="J185" s="22">
        <f>IF(ISNUMBER(I185),ROUND(VLOOKUP($I185,Faktoren!$A$29:$R$84,13,FALSE)*$G185/12*20,0)/20,0)</f>
        <v>0</v>
      </c>
      <c r="K185" s="9">
        <f>IF(ISNUMBER(I185),ROUND(VLOOKUP($I185,Faktoren!$A$29:$R$84,15,FALSE)*$G185/12*20,0)/20,0)</f>
        <v>0</v>
      </c>
      <c r="L185" s="27"/>
      <c r="M185" s="24">
        <f t="shared" si="29"/>
        <v>0</v>
      </c>
      <c r="N185" s="9">
        <f>IF(ISNUMBER(I185),ROUND(VLOOKUP($I185,Faktoren!$A$29:$R$84,12,FALSE)*$G185/12*20,0)/20,0)</f>
        <v>0</v>
      </c>
      <c r="O185" s="9">
        <f>IF(ISNUMBER(I185),ROUND(VLOOKUP($I185,Faktoren!$A$29:$R$84,14,FALSE)*$G185/12*20,0)/20,0)</f>
        <v>0</v>
      </c>
      <c r="P185" s="27"/>
      <c r="Q185" s="64">
        <f t="shared" si="30"/>
        <v>0</v>
      </c>
      <c r="R185" s="9">
        <f t="shared" si="31"/>
        <v>0</v>
      </c>
      <c r="S185" s="25">
        <f t="shared" si="32"/>
        <v>0</v>
      </c>
    </row>
    <row r="186" spans="1:19" ht="11.25">
      <c r="A186" s="74"/>
      <c r="B186" s="74"/>
      <c r="C186" s="74"/>
      <c r="D186" s="86"/>
      <c r="E186" s="75"/>
      <c r="F186" s="76"/>
      <c r="G186" s="22">
        <f t="shared" si="27"/>
        <v>0</v>
      </c>
      <c r="H186" s="23">
        <f t="shared" si="28"/>
      </c>
      <c r="I186" s="63">
        <f t="shared" si="26"/>
      </c>
      <c r="J186" s="22">
        <f>IF(ISNUMBER(I186),ROUND(VLOOKUP($I186,Faktoren!$A$29:$R$84,13,FALSE)*$G186/12*20,0)/20,0)</f>
        <v>0</v>
      </c>
      <c r="K186" s="9">
        <f>IF(ISNUMBER(I186),ROUND(VLOOKUP($I186,Faktoren!$A$29:$R$84,15,FALSE)*$G186/12*20,0)/20,0)</f>
        <v>0</v>
      </c>
      <c r="L186" s="27"/>
      <c r="M186" s="24">
        <f t="shared" si="29"/>
        <v>0</v>
      </c>
      <c r="N186" s="9">
        <f>IF(ISNUMBER(I186),ROUND(VLOOKUP($I186,Faktoren!$A$29:$R$84,12,FALSE)*$G186/12*20,0)/20,0)</f>
        <v>0</v>
      </c>
      <c r="O186" s="9">
        <f>IF(ISNUMBER(I186),ROUND(VLOOKUP($I186,Faktoren!$A$29:$R$84,14,FALSE)*$G186/12*20,0)/20,0)</f>
        <v>0</v>
      </c>
      <c r="P186" s="27"/>
      <c r="Q186" s="64">
        <f t="shared" si="30"/>
        <v>0</v>
      </c>
      <c r="R186" s="9">
        <f t="shared" si="31"/>
        <v>0</v>
      </c>
      <c r="S186" s="25">
        <f t="shared" si="32"/>
        <v>0</v>
      </c>
    </row>
    <row r="187" spans="1:19" ht="11.25">
      <c r="A187" s="74"/>
      <c r="B187" s="74"/>
      <c r="C187" s="74"/>
      <c r="D187" s="86"/>
      <c r="E187" s="75"/>
      <c r="F187" s="76"/>
      <c r="G187" s="22">
        <f t="shared" si="27"/>
        <v>0</v>
      </c>
      <c r="H187" s="23">
        <f t="shared" si="28"/>
      </c>
      <c r="I187" s="63">
        <f t="shared" si="26"/>
      </c>
      <c r="J187" s="22">
        <f>IF(ISNUMBER(I187),ROUND(VLOOKUP($I187,Faktoren!$A$29:$R$84,13,FALSE)*$G187/12*20,0)/20,0)</f>
        <v>0</v>
      </c>
      <c r="K187" s="9">
        <f>IF(ISNUMBER(I187),ROUND(VLOOKUP($I187,Faktoren!$A$29:$R$84,15,FALSE)*$G187/12*20,0)/20,0)</f>
        <v>0</v>
      </c>
      <c r="L187" s="27"/>
      <c r="M187" s="24">
        <f t="shared" si="29"/>
        <v>0</v>
      </c>
      <c r="N187" s="9">
        <f>IF(ISNUMBER(I187),ROUND(VLOOKUP($I187,Faktoren!$A$29:$R$84,12,FALSE)*$G187/12*20,0)/20,0)</f>
        <v>0</v>
      </c>
      <c r="O187" s="9">
        <f>IF(ISNUMBER(I187),ROUND(VLOOKUP($I187,Faktoren!$A$29:$R$84,14,FALSE)*$G187/12*20,0)/20,0)</f>
        <v>0</v>
      </c>
      <c r="P187" s="27"/>
      <c r="Q187" s="64">
        <f t="shared" si="30"/>
        <v>0</v>
      </c>
      <c r="R187" s="9">
        <f t="shared" si="31"/>
        <v>0</v>
      </c>
      <c r="S187" s="25">
        <f t="shared" si="32"/>
        <v>0</v>
      </c>
    </row>
    <row r="188" spans="1:19" ht="11.25">
      <c r="A188" s="74"/>
      <c r="B188" s="74"/>
      <c r="C188" s="74"/>
      <c r="D188" s="86"/>
      <c r="E188" s="75"/>
      <c r="F188" s="76"/>
      <c r="G188" s="22">
        <f t="shared" si="27"/>
        <v>0</v>
      </c>
      <c r="H188" s="23">
        <f t="shared" si="28"/>
      </c>
      <c r="I188" s="63">
        <f t="shared" si="26"/>
      </c>
      <c r="J188" s="22">
        <f>IF(ISNUMBER(I188),ROUND(VLOOKUP($I188,Faktoren!$A$29:$R$84,13,FALSE)*$G188/12*20,0)/20,0)</f>
        <v>0</v>
      </c>
      <c r="K188" s="9">
        <f>IF(ISNUMBER(I188),ROUND(VLOOKUP($I188,Faktoren!$A$29:$R$84,15,FALSE)*$G188/12*20,0)/20,0)</f>
        <v>0</v>
      </c>
      <c r="L188" s="27"/>
      <c r="M188" s="24">
        <f t="shared" si="29"/>
        <v>0</v>
      </c>
      <c r="N188" s="9">
        <f>IF(ISNUMBER(I188),ROUND(VLOOKUP($I188,Faktoren!$A$29:$R$84,12,FALSE)*$G188/12*20,0)/20,0)</f>
        <v>0</v>
      </c>
      <c r="O188" s="9">
        <f>IF(ISNUMBER(I188),ROUND(VLOOKUP($I188,Faktoren!$A$29:$R$84,14,FALSE)*$G188/12*20,0)/20,0)</f>
        <v>0</v>
      </c>
      <c r="P188" s="27"/>
      <c r="Q188" s="64">
        <f t="shared" si="30"/>
        <v>0</v>
      </c>
      <c r="R188" s="9">
        <f t="shared" si="31"/>
        <v>0</v>
      </c>
      <c r="S188" s="25">
        <f t="shared" si="32"/>
        <v>0</v>
      </c>
    </row>
    <row r="189" spans="1:19" ht="11.25">
      <c r="A189" s="74"/>
      <c r="B189" s="74"/>
      <c r="C189" s="74"/>
      <c r="D189" s="86"/>
      <c r="E189" s="75"/>
      <c r="F189" s="76"/>
      <c r="G189" s="22">
        <f t="shared" si="27"/>
        <v>0</v>
      </c>
      <c r="H189" s="23">
        <f t="shared" si="28"/>
      </c>
      <c r="I189" s="63">
        <f t="shared" si="26"/>
      </c>
      <c r="J189" s="22">
        <f>IF(ISNUMBER(I189),ROUND(VLOOKUP($I189,Faktoren!$A$29:$R$84,13,FALSE)*$G189/12*20,0)/20,0)</f>
        <v>0</v>
      </c>
      <c r="K189" s="9">
        <f>IF(ISNUMBER(I189),ROUND(VLOOKUP($I189,Faktoren!$A$29:$R$84,15,FALSE)*$G189/12*20,0)/20,0)</f>
        <v>0</v>
      </c>
      <c r="L189" s="27"/>
      <c r="M189" s="24">
        <f t="shared" si="29"/>
        <v>0</v>
      </c>
      <c r="N189" s="9">
        <f>IF(ISNUMBER(I189),ROUND(VLOOKUP($I189,Faktoren!$A$29:$R$84,12,FALSE)*$G189/12*20,0)/20,0)</f>
        <v>0</v>
      </c>
      <c r="O189" s="9">
        <f>IF(ISNUMBER(I189),ROUND(VLOOKUP($I189,Faktoren!$A$29:$R$84,14,FALSE)*$G189/12*20,0)/20,0)</f>
        <v>0</v>
      </c>
      <c r="P189" s="27"/>
      <c r="Q189" s="64">
        <f t="shared" si="30"/>
        <v>0</v>
      </c>
      <c r="R189" s="9">
        <f t="shared" si="31"/>
        <v>0</v>
      </c>
      <c r="S189" s="25">
        <f t="shared" si="32"/>
        <v>0</v>
      </c>
    </row>
    <row r="190" spans="1:19" ht="11.25">
      <c r="A190" s="74"/>
      <c r="B190" s="74"/>
      <c r="C190" s="74"/>
      <c r="D190" s="86"/>
      <c r="E190" s="75"/>
      <c r="F190" s="76"/>
      <c r="G190" s="22">
        <f t="shared" si="27"/>
        <v>0</v>
      </c>
      <c r="H190" s="23">
        <f t="shared" si="28"/>
      </c>
      <c r="I190" s="63">
        <f t="shared" si="26"/>
      </c>
      <c r="J190" s="22">
        <f>IF(ISNUMBER(I190),ROUND(VLOOKUP($I190,Faktoren!$A$29:$R$84,13,FALSE)*$G190/12*20,0)/20,0)</f>
        <v>0</v>
      </c>
      <c r="K190" s="9">
        <f>IF(ISNUMBER(I190),ROUND(VLOOKUP($I190,Faktoren!$A$29:$R$84,15,FALSE)*$G190/12*20,0)/20,0)</f>
        <v>0</v>
      </c>
      <c r="L190" s="27"/>
      <c r="M190" s="24">
        <f t="shared" si="29"/>
        <v>0</v>
      </c>
      <c r="N190" s="9">
        <f>IF(ISNUMBER(I190),ROUND(VLOOKUP($I190,Faktoren!$A$29:$R$84,12,FALSE)*$G190/12*20,0)/20,0)</f>
        <v>0</v>
      </c>
      <c r="O190" s="9">
        <f>IF(ISNUMBER(I190),ROUND(VLOOKUP($I190,Faktoren!$A$29:$R$84,14,FALSE)*$G190/12*20,0)/20,0)</f>
        <v>0</v>
      </c>
      <c r="P190" s="27"/>
      <c r="Q190" s="64">
        <f t="shared" si="30"/>
        <v>0</v>
      </c>
      <c r="R190" s="9">
        <f t="shared" si="31"/>
        <v>0</v>
      </c>
      <c r="S190" s="25">
        <f t="shared" si="32"/>
        <v>0</v>
      </c>
    </row>
    <row r="191" spans="1:19" ht="11.25">
      <c r="A191" s="74"/>
      <c r="B191" s="74"/>
      <c r="C191" s="74"/>
      <c r="D191" s="86"/>
      <c r="E191" s="75"/>
      <c r="F191" s="76"/>
      <c r="G191" s="22">
        <f t="shared" si="27"/>
        <v>0</v>
      </c>
      <c r="H191" s="23">
        <f t="shared" si="28"/>
      </c>
      <c r="I191" s="63">
        <f t="shared" si="26"/>
      </c>
      <c r="J191" s="22">
        <f>IF(ISNUMBER(I191),ROUND(VLOOKUP($I191,Faktoren!$A$29:$R$84,13,FALSE)*$G191/12*20,0)/20,0)</f>
        <v>0</v>
      </c>
      <c r="K191" s="9">
        <f>IF(ISNUMBER(I191),ROUND(VLOOKUP($I191,Faktoren!$A$29:$R$84,15,FALSE)*$G191/12*20,0)/20,0)</f>
        <v>0</v>
      </c>
      <c r="L191" s="27"/>
      <c r="M191" s="24">
        <f t="shared" si="29"/>
        <v>0</v>
      </c>
      <c r="N191" s="9">
        <f>IF(ISNUMBER(I191),ROUND(VLOOKUP($I191,Faktoren!$A$29:$R$84,12,FALSE)*$G191/12*20,0)/20,0)</f>
        <v>0</v>
      </c>
      <c r="O191" s="9">
        <f>IF(ISNUMBER(I191),ROUND(VLOOKUP($I191,Faktoren!$A$29:$R$84,14,FALSE)*$G191/12*20,0)/20,0)</f>
        <v>0</v>
      </c>
      <c r="P191" s="27"/>
      <c r="Q191" s="64">
        <f t="shared" si="30"/>
        <v>0</v>
      </c>
      <c r="R191" s="9">
        <f t="shared" si="31"/>
        <v>0</v>
      </c>
      <c r="S191" s="25">
        <f t="shared" si="32"/>
        <v>0</v>
      </c>
    </row>
    <row r="192" spans="1:19" ht="11.25">
      <c r="A192" s="74"/>
      <c r="B192" s="74"/>
      <c r="C192" s="74"/>
      <c r="D192" s="86"/>
      <c r="E192" s="75"/>
      <c r="F192" s="76"/>
      <c r="G192" s="22">
        <f t="shared" si="27"/>
        <v>0</v>
      </c>
      <c r="H192" s="23">
        <f t="shared" si="28"/>
      </c>
      <c r="I192" s="63">
        <f t="shared" si="26"/>
      </c>
      <c r="J192" s="22">
        <f>IF(ISNUMBER(I192),ROUND(VLOOKUP($I192,Faktoren!$A$29:$R$84,13,FALSE)*$G192/12*20,0)/20,0)</f>
        <v>0</v>
      </c>
      <c r="K192" s="9">
        <f>IF(ISNUMBER(I192),ROUND(VLOOKUP($I192,Faktoren!$A$29:$R$84,15,FALSE)*$G192/12*20,0)/20,0)</f>
        <v>0</v>
      </c>
      <c r="L192" s="27"/>
      <c r="M192" s="24">
        <f t="shared" si="29"/>
        <v>0</v>
      </c>
      <c r="N192" s="9">
        <f>IF(ISNUMBER(I192),ROUND(VLOOKUP($I192,Faktoren!$A$29:$R$84,12,FALSE)*$G192/12*20,0)/20,0)</f>
        <v>0</v>
      </c>
      <c r="O192" s="9">
        <f>IF(ISNUMBER(I192),ROUND(VLOOKUP($I192,Faktoren!$A$29:$R$84,14,FALSE)*$G192/12*20,0)/20,0)</f>
        <v>0</v>
      </c>
      <c r="P192" s="27"/>
      <c r="Q192" s="64">
        <f t="shared" si="30"/>
        <v>0</v>
      </c>
      <c r="R192" s="9">
        <f t="shared" si="31"/>
        <v>0</v>
      </c>
      <c r="S192" s="25">
        <f t="shared" si="32"/>
        <v>0</v>
      </c>
    </row>
    <row r="193" spans="1:19" ht="11.25">
      <c r="A193" s="74"/>
      <c r="B193" s="74"/>
      <c r="C193" s="74"/>
      <c r="D193" s="86"/>
      <c r="E193" s="75"/>
      <c r="F193" s="76"/>
      <c r="G193" s="22">
        <f t="shared" si="27"/>
        <v>0</v>
      </c>
      <c r="H193" s="23">
        <f t="shared" si="28"/>
      </c>
      <c r="I193" s="63">
        <f t="shared" si="26"/>
      </c>
      <c r="J193" s="22">
        <f>IF(ISNUMBER(I193),ROUND(VLOOKUP($I193,Faktoren!$A$29:$R$84,13,FALSE)*$G193/12*20,0)/20,0)</f>
        <v>0</v>
      </c>
      <c r="K193" s="9">
        <f>IF(ISNUMBER(I193),ROUND(VLOOKUP($I193,Faktoren!$A$29:$R$84,15,FALSE)*$G193/12*20,0)/20,0)</f>
        <v>0</v>
      </c>
      <c r="L193" s="27"/>
      <c r="M193" s="24">
        <f t="shared" si="29"/>
        <v>0</v>
      </c>
      <c r="N193" s="9">
        <f>IF(ISNUMBER(I193),ROUND(VLOOKUP($I193,Faktoren!$A$29:$R$84,12,FALSE)*$G193/12*20,0)/20,0)</f>
        <v>0</v>
      </c>
      <c r="O193" s="9">
        <f>IF(ISNUMBER(I193),ROUND(VLOOKUP($I193,Faktoren!$A$29:$R$84,14,FALSE)*$G193/12*20,0)/20,0)</f>
        <v>0</v>
      </c>
      <c r="P193" s="27"/>
      <c r="Q193" s="64">
        <f t="shared" si="30"/>
        <v>0</v>
      </c>
      <c r="R193" s="9">
        <f t="shared" si="31"/>
        <v>0</v>
      </c>
      <c r="S193" s="25">
        <f t="shared" si="32"/>
        <v>0</v>
      </c>
    </row>
    <row r="194" spans="1:19" ht="11.25">
      <c r="A194" s="74"/>
      <c r="B194" s="74"/>
      <c r="C194" s="74"/>
      <c r="D194" s="86"/>
      <c r="E194" s="75"/>
      <c r="F194" s="76"/>
      <c r="G194" s="22">
        <f t="shared" si="27"/>
        <v>0</v>
      </c>
      <c r="H194" s="23">
        <f t="shared" si="28"/>
      </c>
      <c r="I194" s="63">
        <f t="shared" si="26"/>
      </c>
      <c r="J194" s="22">
        <f>IF(ISNUMBER(I194),ROUND(VLOOKUP($I194,Faktoren!$A$29:$R$84,13,FALSE)*$G194/12*20,0)/20,0)</f>
        <v>0</v>
      </c>
      <c r="K194" s="9">
        <f>IF(ISNUMBER(I194),ROUND(VLOOKUP($I194,Faktoren!$A$29:$R$84,15,FALSE)*$G194/12*20,0)/20,0)</f>
        <v>0</v>
      </c>
      <c r="L194" s="27"/>
      <c r="M194" s="24">
        <f t="shared" si="29"/>
        <v>0</v>
      </c>
      <c r="N194" s="9">
        <f>IF(ISNUMBER(I194),ROUND(VLOOKUP($I194,Faktoren!$A$29:$R$84,12,FALSE)*$G194/12*20,0)/20,0)</f>
        <v>0</v>
      </c>
      <c r="O194" s="9">
        <f>IF(ISNUMBER(I194),ROUND(VLOOKUP($I194,Faktoren!$A$29:$R$84,14,FALSE)*$G194/12*20,0)/20,0)</f>
        <v>0</v>
      </c>
      <c r="P194" s="27"/>
      <c r="Q194" s="64">
        <f t="shared" si="30"/>
        <v>0</v>
      </c>
      <c r="R194" s="9">
        <f t="shared" si="31"/>
        <v>0</v>
      </c>
      <c r="S194" s="25">
        <f t="shared" si="32"/>
        <v>0</v>
      </c>
    </row>
    <row r="195" spans="1:19" ht="11.25">
      <c r="A195" s="74"/>
      <c r="B195" s="74"/>
      <c r="C195" s="74"/>
      <c r="D195" s="86"/>
      <c r="E195" s="75"/>
      <c r="F195" s="76"/>
      <c r="G195" s="22">
        <f t="shared" si="27"/>
        <v>0</v>
      </c>
      <c r="H195" s="23">
        <f t="shared" si="28"/>
      </c>
      <c r="I195" s="63">
        <f t="shared" si="26"/>
      </c>
      <c r="J195" s="22">
        <f>IF(ISNUMBER(I195),ROUND(VLOOKUP($I195,Faktoren!$A$29:$R$84,13,FALSE)*$G195/12*20,0)/20,0)</f>
        <v>0</v>
      </c>
      <c r="K195" s="9">
        <f>IF(ISNUMBER(I195),ROUND(VLOOKUP($I195,Faktoren!$A$29:$R$84,15,FALSE)*$G195/12*20,0)/20,0)</f>
        <v>0</v>
      </c>
      <c r="L195" s="27"/>
      <c r="M195" s="24">
        <f t="shared" si="29"/>
        <v>0</v>
      </c>
      <c r="N195" s="9">
        <f>IF(ISNUMBER(I195),ROUND(VLOOKUP($I195,Faktoren!$A$29:$R$84,12,FALSE)*$G195/12*20,0)/20,0)</f>
        <v>0</v>
      </c>
      <c r="O195" s="9">
        <f>IF(ISNUMBER(I195),ROUND(VLOOKUP($I195,Faktoren!$A$29:$R$84,14,FALSE)*$G195/12*20,0)/20,0)</f>
        <v>0</v>
      </c>
      <c r="P195" s="27"/>
      <c r="Q195" s="64">
        <f t="shared" si="30"/>
        <v>0</v>
      </c>
      <c r="R195" s="9">
        <f t="shared" si="31"/>
        <v>0</v>
      </c>
      <c r="S195" s="25">
        <f t="shared" si="32"/>
        <v>0</v>
      </c>
    </row>
    <row r="196" spans="1:19" ht="11.25">
      <c r="A196" s="74"/>
      <c r="B196" s="74"/>
      <c r="C196" s="74"/>
      <c r="D196" s="86"/>
      <c r="E196" s="75"/>
      <c r="F196" s="76"/>
      <c r="G196" s="22">
        <f t="shared" si="27"/>
        <v>0</v>
      </c>
      <c r="H196" s="23">
        <f t="shared" si="28"/>
      </c>
      <c r="I196" s="63">
        <f t="shared" si="26"/>
      </c>
      <c r="J196" s="22">
        <f>IF(ISNUMBER(I196),ROUND(VLOOKUP($I196,Faktoren!$A$29:$R$84,13,FALSE)*$G196/12*20,0)/20,0)</f>
        <v>0</v>
      </c>
      <c r="K196" s="9">
        <f>IF(ISNUMBER(I196),ROUND(VLOOKUP($I196,Faktoren!$A$29:$R$84,15,FALSE)*$G196/12*20,0)/20,0)</f>
        <v>0</v>
      </c>
      <c r="L196" s="27"/>
      <c r="M196" s="24">
        <f t="shared" si="29"/>
        <v>0</v>
      </c>
      <c r="N196" s="9">
        <f>IF(ISNUMBER(I196),ROUND(VLOOKUP($I196,Faktoren!$A$29:$R$84,12,FALSE)*$G196/12*20,0)/20,0)</f>
        <v>0</v>
      </c>
      <c r="O196" s="9">
        <f>IF(ISNUMBER(I196),ROUND(VLOOKUP($I196,Faktoren!$A$29:$R$84,14,FALSE)*$G196/12*20,0)/20,0)</f>
        <v>0</v>
      </c>
      <c r="P196" s="27"/>
      <c r="Q196" s="64">
        <f t="shared" si="30"/>
        <v>0</v>
      </c>
      <c r="R196" s="9">
        <f t="shared" si="31"/>
        <v>0</v>
      </c>
      <c r="S196" s="25">
        <f t="shared" si="32"/>
        <v>0</v>
      </c>
    </row>
    <row r="197" spans="1:19" ht="11.25">
      <c r="A197" s="74"/>
      <c r="B197" s="74"/>
      <c r="C197" s="74"/>
      <c r="D197" s="86"/>
      <c r="E197" s="75"/>
      <c r="F197" s="76"/>
      <c r="G197" s="22">
        <f t="shared" si="27"/>
        <v>0</v>
      </c>
      <c r="H197" s="23">
        <f t="shared" si="28"/>
      </c>
      <c r="I197" s="63">
        <f t="shared" si="26"/>
      </c>
      <c r="J197" s="22">
        <f>IF(ISNUMBER(I197),ROUND(VLOOKUP($I197,Faktoren!$A$29:$R$84,13,FALSE)*$G197/12*20,0)/20,0)</f>
        <v>0</v>
      </c>
      <c r="K197" s="9">
        <f>IF(ISNUMBER(I197),ROUND(VLOOKUP($I197,Faktoren!$A$29:$R$84,15,FALSE)*$G197/12*20,0)/20,0)</f>
        <v>0</v>
      </c>
      <c r="L197" s="27"/>
      <c r="M197" s="24">
        <f t="shared" si="29"/>
        <v>0</v>
      </c>
      <c r="N197" s="9">
        <f>IF(ISNUMBER(I197),ROUND(VLOOKUP($I197,Faktoren!$A$29:$R$84,12,FALSE)*$G197/12*20,0)/20,0)</f>
        <v>0</v>
      </c>
      <c r="O197" s="9">
        <f>IF(ISNUMBER(I197),ROUND(VLOOKUP($I197,Faktoren!$A$29:$R$84,14,FALSE)*$G197/12*20,0)/20,0)</f>
        <v>0</v>
      </c>
      <c r="P197" s="27"/>
      <c r="Q197" s="64">
        <f t="shared" si="30"/>
        <v>0</v>
      </c>
      <c r="R197" s="9">
        <f t="shared" si="31"/>
        <v>0</v>
      </c>
      <c r="S197" s="25">
        <f t="shared" si="32"/>
        <v>0</v>
      </c>
    </row>
    <row r="198" spans="1:19" ht="11.25">
      <c r="A198" s="74"/>
      <c r="B198" s="74"/>
      <c r="C198" s="74"/>
      <c r="D198" s="86"/>
      <c r="E198" s="75"/>
      <c r="F198" s="76"/>
      <c r="G198" s="22">
        <f t="shared" si="27"/>
        <v>0</v>
      </c>
      <c r="H198" s="23">
        <f t="shared" si="28"/>
      </c>
      <c r="I198" s="63">
        <f t="shared" si="26"/>
      </c>
      <c r="J198" s="22">
        <f>IF(ISNUMBER(I198),ROUND(VLOOKUP($I198,Faktoren!$A$29:$R$84,13,FALSE)*$G198/12*20,0)/20,0)</f>
        <v>0</v>
      </c>
      <c r="K198" s="9">
        <f>IF(ISNUMBER(I198),ROUND(VLOOKUP($I198,Faktoren!$A$29:$R$84,15,FALSE)*$G198/12*20,0)/20,0)</f>
        <v>0</v>
      </c>
      <c r="L198" s="27"/>
      <c r="M198" s="24">
        <f t="shared" si="29"/>
        <v>0</v>
      </c>
      <c r="N198" s="9">
        <f>IF(ISNUMBER(I198),ROUND(VLOOKUP($I198,Faktoren!$A$29:$R$84,12,FALSE)*$G198/12*20,0)/20,0)</f>
        <v>0</v>
      </c>
      <c r="O198" s="9">
        <f>IF(ISNUMBER(I198),ROUND(VLOOKUP($I198,Faktoren!$A$29:$R$84,14,FALSE)*$G198/12*20,0)/20,0)</f>
        <v>0</v>
      </c>
      <c r="P198" s="27"/>
      <c r="Q198" s="64">
        <f t="shared" si="30"/>
        <v>0</v>
      </c>
      <c r="R198" s="9">
        <f t="shared" si="31"/>
        <v>0</v>
      </c>
      <c r="S198" s="25">
        <f t="shared" si="32"/>
        <v>0</v>
      </c>
    </row>
    <row r="199" spans="1:19" ht="11.25">
      <c r="A199" s="74"/>
      <c r="B199" s="74"/>
      <c r="C199" s="74"/>
      <c r="D199" s="86"/>
      <c r="E199" s="75"/>
      <c r="F199" s="76"/>
      <c r="G199" s="22">
        <f t="shared" si="27"/>
        <v>0</v>
      </c>
      <c r="H199" s="23">
        <f t="shared" si="28"/>
      </c>
      <c r="I199" s="63">
        <f t="shared" si="26"/>
      </c>
      <c r="J199" s="22">
        <f>IF(ISNUMBER(I199),ROUND(VLOOKUP($I199,Faktoren!$A$29:$R$84,13,FALSE)*$G199/12*20,0)/20,0)</f>
        <v>0</v>
      </c>
      <c r="K199" s="9">
        <f>IF(ISNUMBER(I199),ROUND(VLOOKUP($I199,Faktoren!$A$29:$R$84,15,FALSE)*$G199/12*20,0)/20,0)</f>
        <v>0</v>
      </c>
      <c r="L199" s="27"/>
      <c r="M199" s="24">
        <f t="shared" si="29"/>
        <v>0</v>
      </c>
      <c r="N199" s="9">
        <f>IF(ISNUMBER(I199),ROUND(VLOOKUP($I199,Faktoren!$A$29:$R$84,12,FALSE)*$G199/12*20,0)/20,0)</f>
        <v>0</v>
      </c>
      <c r="O199" s="9">
        <f>IF(ISNUMBER(I199),ROUND(VLOOKUP($I199,Faktoren!$A$29:$R$84,14,FALSE)*$G199/12*20,0)/20,0)</f>
        <v>0</v>
      </c>
      <c r="P199" s="27"/>
      <c r="Q199" s="64">
        <f t="shared" si="30"/>
        <v>0</v>
      </c>
      <c r="R199" s="9">
        <f t="shared" si="31"/>
        <v>0</v>
      </c>
      <c r="S199" s="25">
        <f t="shared" si="32"/>
        <v>0</v>
      </c>
    </row>
    <row r="200" spans="1:19" ht="11.25">
      <c r="A200" s="74"/>
      <c r="B200" s="74"/>
      <c r="C200" s="74"/>
      <c r="D200" s="86"/>
      <c r="E200" s="75"/>
      <c r="F200" s="76"/>
      <c r="G200" s="22">
        <f t="shared" si="27"/>
        <v>0</v>
      </c>
      <c r="H200" s="23">
        <f t="shared" si="28"/>
      </c>
      <c r="I200" s="63">
        <f t="shared" si="26"/>
      </c>
      <c r="J200" s="22">
        <f>IF(ISNUMBER(I200),ROUND(VLOOKUP($I200,Faktoren!$A$29:$R$84,13,FALSE)*$G200/12*20,0)/20,0)</f>
        <v>0</v>
      </c>
      <c r="K200" s="9">
        <f>IF(ISNUMBER(I200),ROUND(VLOOKUP($I200,Faktoren!$A$29:$R$84,15,FALSE)*$G200/12*20,0)/20,0)</f>
        <v>0</v>
      </c>
      <c r="L200" s="27"/>
      <c r="M200" s="24">
        <f t="shared" si="29"/>
        <v>0</v>
      </c>
      <c r="N200" s="9">
        <f>IF(ISNUMBER(I200),ROUND(VLOOKUP($I200,Faktoren!$A$29:$R$84,12,FALSE)*$G200/12*20,0)/20,0)</f>
        <v>0</v>
      </c>
      <c r="O200" s="9">
        <f>IF(ISNUMBER(I200),ROUND(VLOOKUP($I200,Faktoren!$A$29:$R$84,14,FALSE)*$G200/12*20,0)/20,0)</f>
        <v>0</v>
      </c>
      <c r="P200" s="27"/>
      <c r="Q200" s="64">
        <f t="shared" si="30"/>
        <v>0</v>
      </c>
      <c r="R200" s="9">
        <f t="shared" si="31"/>
        <v>0</v>
      </c>
      <c r="S200" s="25">
        <f t="shared" si="32"/>
        <v>0</v>
      </c>
    </row>
    <row r="201" spans="1:19" ht="11.25">
      <c r="A201" s="74"/>
      <c r="B201" s="74"/>
      <c r="C201" s="74"/>
      <c r="D201" s="86"/>
      <c r="E201" s="75"/>
      <c r="F201" s="76"/>
      <c r="G201" s="22">
        <f t="shared" si="27"/>
        <v>0</v>
      </c>
      <c r="H201" s="23">
        <f t="shared" si="28"/>
      </c>
      <c r="I201" s="63">
        <f t="shared" si="26"/>
      </c>
      <c r="J201" s="22">
        <f>IF(ISNUMBER(I201),ROUND(VLOOKUP($I201,Faktoren!$A$29:$R$84,13,FALSE)*$G201/12*20,0)/20,0)</f>
        <v>0</v>
      </c>
      <c r="K201" s="9">
        <f>IF(ISNUMBER(I201),ROUND(VLOOKUP($I201,Faktoren!$A$29:$R$84,15,FALSE)*$G201/12*20,0)/20,0)</f>
        <v>0</v>
      </c>
      <c r="L201" s="27"/>
      <c r="M201" s="24">
        <f t="shared" si="29"/>
        <v>0</v>
      </c>
      <c r="N201" s="9">
        <f>IF(ISNUMBER(I201),ROUND(VLOOKUP($I201,Faktoren!$A$29:$R$84,12,FALSE)*$G201/12*20,0)/20,0)</f>
        <v>0</v>
      </c>
      <c r="O201" s="9">
        <f>IF(ISNUMBER(I201),ROUND(VLOOKUP($I201,Faktoren!$A$29:$R$84,14,FALSE)*$G201/12*20,0)/20,0)</f>
        <v>0</v>
      </c>
      <c r="P201" s="27"/>
      <c r="Q201" s="64">
        <f t="shared" si="30"/>
        <v>0</v>
      </c>
      <c r="R201" s="9">
        <f t="shared" si="31"/>
        <v>0</v>
      </c>
      <c r="S201" s="25">
        <f t="shared" si="32"/>
        <v>0</v>
      </c>
    </row>
    <row r="202" spans="1:19" ht="11.25">
      <c r="A202" s="74"/>
      <c r="B202" s="74"/>
      <c r="C202" s="74"/>
      <c r="D202" s="86"/>
      <c r="E202" s="75"/>
      <c r="F202" s="76"/>
      <c r="G202" s="22">
        <f t="shared" si="27"/>
        <v>0</v>
      </c>
      <c r="H202" s="23">
        <f t="shared" si="28"/>
      </c>
      <c r="I202" s="63">
        <f t="shared" si="26"/>
      </c>
      <c r="J202" s="22">
        <f>IF(ISNUMBER(I202),ROUND(VLOOKUP($I202,Faktoren!$A$29:$R$84,13,FALSE)*$G202/12*20,0)/20,0)</f>
        <v>0</v>
      </c>
      <c r="K202" s="9">
        <f>IF(ISNUMBER(I202),ROUND(VLOOKUP($I202,Faktoren!$A$29:$R$84,15,FALSE)*$G202/12*20,0)/20,0)</f>
        <v>0</v>
      </c>
      <c r="L202" s="27"/>
      <c r="M202" s="24">
        <f t="shared" si="29"/>
        <v>0</v>
      </c>
      <c r="N202" s="9">
        <f>IF(ISNUMBER(I202),ROUND(VLOOKUP($I202,Faktoren!$A$29:$R$84,12,FALSE)*$G202/12*20,0)/20,0)</f>
        <v>0</v>
      </c>
      <c r="O202" s="9">
        <f>IF(ISNUMBER(I202),ROUND(VLOOKUP($I202,Faktoren!$A$29:$R$84,14,FALSE)*$G202/12*20,0)/20,0)</f>
        <v>0</v>
      </c>
      <c r="P202" s="27"/>
      <c r="Q202" s="64">
        <f t="shared" si="30"/>
        <v>0</v>
      </c>
      <c r="R202" s="9">
        <f t="shared" si="31"/>
        <v>0</v>
      </c>
      <c r="S202" s="25">
        <f t="shared" si="32"/>
        <v>0</v>
      </c>
    </row>
    <row r="203" spans="1:19" ht="11.25">
      <c r="A203" s="74"/>
      <c r="B203" s="74"/>
      <c r="C203" s="74"/>
      <c r="D203" s="86"/>
      <c r="E203" s="75"/>
      <c r="F203" s="76"/>
      <c r="G203" s="22">
        <f t="shared" si="27"/>
        <v>0</v>
      </c>
      <c r="H203" s="23">
        <f t="shared" si="28"/>
      </c>
      <c r="I203" s="63">
        <f t="shared" si="26"/>
      </c>
      <c r="J203" s="22">
        <f>IF(ISNUMBER(I203),ROUND(VLOOKUP($I203,Faktoren!$A$29:$R$84,13,FALSE)*$G203/12*20,0)/20,0)</f>
        <v>0</v>
      </c>
      <c r="K203" s="9">
        <f>IF(ISNUMBER(I203),ROUND(VLOOKUP($I203,Faktoren!$A$29:$R$84,15,FALSE)*$G203/12*20,0)/20,0)</f>
        <v>0</v>
      </c>
      <c r="L203" s="27"/>
      <c r="M203" s="24">
        <f t="shared" si="29"/>
        <v>0</v>
      </c>
      <c r="N203" s="9">
        <f>IF(ISNUMBER(I203),ROUND(VLOOKUP($I203,Faktoren!$A$29:$R$84,12,FALSE)*$G203/12*20,0)/20,0)</f>
        <v>0</v>
      </c>
      <c r="O203" s="9">
        <f>IF(ISNUMBER(I203),ROUND(VLOOKUP($I203,Faktoren!$A$29:$R$84,14,FALSE)*$G203/12*20,0)/20,0)</f>
        <v>0</v>
      </c>
      <c r="P203" s="27"/>
      <c r="Q203" s="64">
        <f t="shared" si="30"/>
        <v>0</v>
      </c>
      <c r="R203" s="9">
        <f t="shared" si="31"/>
        <v>0</v>
      </c>
      <c r="S203" s="25">
        <f t="shared" si="32"/>
        <v>0</v>
      </c>
    </row>
    <row r="204" spans="1:19" ht="11.25">
      <c r="A204" s="74"/>
      <c r="B204" s="74"/>
      <c r="C204" s="74"/>
      <c r="D204" s="86"/>
      <c r="E204" s="75"/>
      <c r="F204" s="76"/>
      <c r="G204" s="22">
        <f t="shared" si="27"/>
        <v>0</v>
      </c>
      <c r="H204" s="23">
        <f t="shared" si="28"/>
      </c>
      <c r="I204" s="63">
        <f t="shared" si="26"/>
      </c>
      <c r="J204" s="22">
        <f>IF(ISNUMBER(I204),ROUND(VLOOKUP($I204,Faktoren!$A$29:$R$84,13,FALSE)*$G204/12*20,0)/20,0)</f>
        <v>0</v>
      </c>
      <c r="K204" s="9">
        <f>IF(ISNUMBER(I204),ROUND(VLOOKUP($I204,Faktoren!$A$29:$R$84,15,FALSE)*$G204/12*20,0)/20,0)</f>
        <v>0</v>
      </c>
      <c r="L204" s="27"/>
      <c r="M204" s="24">
        <f t="shared" si="29"/>
        <v>0</v>
      </c>
      <c r="N204" s="9">
        <f>IF(ISNUMBER(I204),ROUND(VLOOKUP($I204,Faktoren!$A$29:$R$84,12,FALSE)*$G204/12*20,0)/20,0)</f>
        <v>0</v>
      </c>
      <c r="O204" s="9">
        <f>IF(ISNUMBER(I204),ROUND(VLOOKUP($I204,Faktoren!$A$29:$R$84,14,FALSE)*$G204/12*20,0)/20,0)</f>
        <v>0</v>
      </c>
      <c r="P204" s="27"/>
      <c r="Q204" s="64">
        <f t="shared" si="30"/>
        <v>0</v>
      </c>
      <c r="R204" s="9">
        <f t="shared" si="31"/>
        <v>0</v>
      </c>
      <c r="S204" s="25">
        <f t="shared" si="32"/>
        <v>0</v>
      </c>
    </row>
    <row r="205" spans="1:19" ht="11.25">
      <c r="A205" s="74"/>
      <c r="B205" s="74"/>
      <c r="C205" s="74"/>
      <c r="D205" s="86"/>
      <c r="E205" s="75"/>
      <c r="F205" s="76"/>
      <c r="G205" s="22">
        <f t="shared" si="27"/>
        <v>0</v>
      </c>
      <c r="H205" s="23">
        <f t="shared" si="28"/>
      </c>
      <c r="I205" s="63">
        <f t="shared" si="26"/>
      </c>
      <c r="J205" s="22">
        <f>IF(ISNUMBER(I205),ROUND(VLOOKUP($I205,Faktoren!$A$29:$R$84,13,FALSE)*$G205/12*20,0)/20,0)</f>
        <v>0</v>
      </c>
      <c r="K205" s="9">
        <f>IF(ISNUMBER(I205),ROUND(VLOOKUP($I205,Faktoren!$A$29:$R$84,15,FALSE)*$G205/12*20,0)/20,0)</f>
        <v>0</v>
      </c>
      <c r="L205" s="27"/>
      <c r="M205" s="24">
        <f t="shared" si="29"/>
        <v>0</v>
      </c>
      <c r="N205" s="9">
        <f>IF(ISNUMBER(I205),ROUND(VLOOKUP($I205,Faktoren!$A$29:$R$84,12,FALSE)*$G205/12*20,0)/20,0)</f>
        <v>0</v>
      </c>
      <c r="O205" s="9">
        <f>IF(ISNUMBER(I205),ROUND(VLOOKUP($I205,Faktoren!$A$29:$R$84,14,FALSE)*$G205/12*20,0)/20,0)</f>
        <v>0</v>
      </c>
      <c r="P205" s="27"/>
      <c r="Q205" s="64">
        <f t="shared" si="30"/>
        <v>0</v>
      </c>
      <c r="R205" s="9">
        <f t="shared" si="31"/>
        <v>0</v>
      </c>
      <c r="S205" s="25">
        <f t="shared" si="32"/>
        <v>0</v>
      </c>
    </row>
    <row r="206" spans="1:19" ht="11.25">
      <c r="A206" s="74"/>
      <c r="B206" s="74"/>
      <c r="C206" s="74"/>
      <c r="D206" s="86"/>
      <c r="E206" s="75"/>
      <c r="F206" s="76"/>
      <c r="G206" s="22">
        <f t="shared" si="27"/>
        <v>0</v>
      </c>
      <c r="H206" s="23">
        <f t="shared" si="28"/>
      </c>
      <c r="I206" s="63">
        <f t="shared" si="26"/>
      </c>
      <c r="J206" s="22">
        <f>IF(ISNUMBER(I206),ROUND(VLOOKUP($I206,Faktoren!$A$29:$R$84,13,FALSE)*$G206/12*20,0)/20,0)</f>
        <v>0</v>
      </c>
      <c r="K206" s="9">
        <f>IF(ISNUMBER(I206),ROUND(VLOOKUP($I206,Faktoren!$A$29:$R$84,15,FALSE)*$G206/12*20,0)/20,0)</f>
        <v>0</v>
      </c>
      <c r="L206" s="27"/>
      <c r="M206" s="24">
        <f t="shared" si="29"/>
        <v>0</v>
      </c>
      <c r="N206" s="9">
        <f>IF(ISNUMBER(I206),ROUND(VLOOKUP($I206,Faktoren!$A$29:$R$84,12,FALSE)*$G206/12*20,0)/20,0)</f>
        <v>0</v>
      </c>
      <c r="O206" s="9">
        <f>IF(ISNUMBER(I206),ROUND(VLOOKUP($I206,Faktoren!$A$29:$R$84,14,FALSE)*$G206/12*20,0)/20,0)</f>
        <v>0</v>
      </c>
      <c r="P206" s="27"/>
      <c r="Q206" s="64">
        <f t="shared" si="30"/>
        <v>0</v>
      </c>
      <c r="R206" s="9">
        <f t="shared" si="31"/>
        <v>0</v>
      </c>
      <c r="S206" s="25">
        <f t="shared" si="32"/>
        <v>0</v>
      </c>
    </row>
    <row r="207" spans="1:19" ht="11.25">
      <c r="A207" s="74"/>
      <c r="B207" s="74"/>
      <c r="C207" s="74"/>
      <c r="D207" s="86"/>
      <c r="E207" s="75"/>
      <c r="F207" s="76"/>
      <c r="G207" s="22">
        <f t="shared" si="27"/>
        <v>0</v>
      </c>
      <c r="H207" s="23">
        <f t="shared" si="28"/>
      </c>
      <c r="I207" s="63">
        <f t="shared" si="26"/>
      </c>
      <c r="J207" s="22">
        <f>IF(ISNUMBER(I207),ROUND(VLOOKUP($I207,Faktoren!$A$29:$R$84,13,FALSE)*$G207/12*20,0)/20,0)</f>
        <v>0</v>
      </c>
      <c r="K207" s="9">
        <f>IF(ISNUMBER(I207),ROUND(VLOOKUP($I207,Faktoren!$A$29:$R$84,15,FALSE)*$G207/12*20,0)/20,0)</f>
        <v>0</v>
      </c>
      <c r="L207" s="27"/>
      <c r="M207" s="24">
        <f t="shared" si="29"/>
        <v>0</v>
      </c>
      <c r="N207" s="9">
        <f>IF(ISNUMBER(I207),ROUND(VLOOKUP($I207,Faktoren!$A$29:$R$84,12,FALSE)*$G207/12*20,0)/20,0)</f>
        <v>0</v>
      </c>
      <c r="O207" s="9">
        <f>IF(ISNUMBER(I207),ROUND(VLOOKUP($I207,Faktoren!$A$29:$R$84,14,FALSE)*$G207/12*20,0)/20,0)</f>
        <v>0</v>
      </c>
      <c r="P207" s="27"/>
      <c r="Q207" s="64">
        <f t="shared" si="30"/>
        <v>0</v>
      </c>
      <c r="R207" s="9">
        <f t="shared" si="31"/>
        <v>0</v>
      </c>
      <c r="S207" s="25">
        <f t="shared" si="32"/>
        <v>0</v>
      </c>
    </row>
    <row r="208" spans="1:19" ht="11.25">
      <c r="A208" s="74"/>
      <c r="B208" s="74"/>
      <c r="C208" s="74"/>
      <c r="D208" s="86"/>
      <c r="E208" s="75"/>
      <c r="F208" s="76"/>
      <c r="G208" s="22">
        <f t="shared" si="27"/>
        <v>0</v>
      </c>
      <c r="H208" s="23">
        <f t="shared" si="28"/>
      </c>
      <c r="I208" s="63">
        <f t="shared" si="26"/>
      </c>
      <c r="J208" s="22">
        <f>IF(ISNUMBER(I208),ROUND(VLOOKUP($I208,Faktoren!$A$29:$R$84,13,FALSE)*$G208/12*20,0)/20,0)</f>
        <v>0</v>
      </c>
      <c r="K208" s="9">
        <f>IF(ISNUMBER(I208),ROUND(VLOOKUP($I208,Faktoren!$A$29:$R$84,15,FALSE)*$G208/12*20,0)/20,0)</f>
        <v>0</v>
      </c>
      <c r="L208" s="27"/>
      <c r="M208" s="24">
        <f t="shared" si="29"/>
        <v>0</v>
      </c>
      <c r="N208" s="9">
        <f>IF(ISNUMBER(I208),ROUND(VLOOKUP($I208,Faktoren!$A$29:$R$84,12,FALSE)*$G208/12*20,0)/20,0)</f>
        <v>0</v>
      </c>
      <c r="O208" s="9">
        <f>IF(ISNUMBER(I208),ROUND(VLOOKUP($I208,Faktoren!$A$29:$R$84,14,FALSE)*$G208/12*20,0)/20,0)</f>
        <v>0</v>
      </c>
      <c r="P208" s="27"/>
      <c r="Q208" s="64">
        <f t="shared" si="30"/>
        <v>0</v>
      </c>
      <c r="R208" s="9">
        <f t="shared" si="31"/>
        <v>0</v>
      </c>
      <c r="S208" s="25">
        <f t="shared" si="32"/>
        <v>0</v>
      </c>
    </row>
    <row r="209" spans="1:19" ht="11.25">
      <c r="A209" s="74"/>
      <c r="B209" s="74"/>
      <c r="C209" s="74"/>
      <c r="D209" s="86"/>
      <c r="E209" s="75"/>
      <c r="F209" s="76"/>
      <c r="G209" s="22">
        <f t="shared" si="27"/>
        <v>0</v>
      </c>
      <c r="H209" s="23">
        <f t="shared" si="28"/>
      </c>
      <c r="I209" s="63">
        <f t="shared" si="26"/>
      </c>
      <c r="J209" s="22">
        <f>IF(ISNUMBER(I209),ROUND(VLOOKUP($I209,Faktoren!$A$29:$R$84,13,FALSE)*$G209/12*20,0)/20,0)</f>
        <v>0</v>
      </c>
      <c r="K209" s="9">
        <f>IF(ISNUMBER(I209),ROUND(VLOOKUP($I209,Faktoren!$A$29:$R$84,15,FALSE)*$G209/12*20,0)/20,0)</f>
        <v>0</v>
      </c>
      <c r="L209" s="27"/>
      <c r="M209" s="24">
        <f t="shared" si="29"/>
        <v>0</v>
      </c>
      <c r="N209" s="9">
        <f>IF(ISNUMBER(I209),ROUND(VLOOKUP($I209,Faktoren!$A$29:$R$84,12,FALSE)*$G209/12*20,0)/20,0)</f>
        <v>0</v>
      </c>
      <c r="O209" s="9">
        <f>IF(ISNUMBER(I209),ROUND(VLOOKUP($I209,Faktoren!$A$29:$R$84,14,FALSE)*$G209/12*20,0)/20,0)</f>
        <v>0</v>
      </c>
      <c r="P209" s="27"/>
      <c r="Q209" s="64">
        <f t="shared" si="30"/>
        <v>0</v>
      </c>
      <c r="R209" s="9">
        <f t="shared" si="31"/>
        <v>0</v>
      </c>
      <c r="S209" s="25">
        <f t="shared" si="32"/>
        <v>0</v>
      </c>
    </row>
    <row r="210" spans="1:19" ht="11.25">
      <c r="A210" s="74"/>
      <c r="B210" s="74"/>
      <c r="C210" s="74"/>
      <c r="D210" s="86"/>
      <c r="E210" s="75"/>
      <c r="F210" s="76"/>
      <c r="G210" s="22">
        <f t="shared" si="27"/>
        <v>0</v>
      </c>
      <c r="H210" s="23">
        <f t="shared" si="28"/>
      </c>
      <c r="I210" s="63">
        <f t="shared" si="26"/>
      </c>
      <c r="J210" s="22">
        <f>IF(ISNUMBER(I210),ROUND(VLOOKUP($I210,Faktoren!$A$29:$R$84,13,FALSE)*$G210/12*20,0)/20,0)</f>
        <v>0</v>
      </c>
      <c r="K210" s="9">
        <f>IF(ISNUMBER(I210),ROUND(VLOOKUP($I210,Faktoren!$A$29:$R$84,15,FALSE)*$G210/12*20,0)/20,0)</f>
        <v>0</v>
      </c>
      <c r="L210" s="27"/>
      <c r="M210" s="24">
        <f t="shared" si="29"/>
        <v>0</v>
      </c>
      <c r="N210" s="9">
        <f>IF(ISNUMBER(I210),ROUND(VLOOKUP($I210,Faktoren!$A$29:$R$84,12,FALSE)*$G210/12*20,0)/20,0)</f>
        <v>0</v>
      </c>
      <c r="O210" s="9">
        <f>IF(ISNUMBER(I210),ROUND(VLOOKUP($I210,Faktoren!$A$29:$R$84,14,FALSE)*$G210/12*20,0)/20,0)</f>
        <v>0</v>
      </c>
      <c r="P210" s="27"/>
      <c r="Q210" s="64">
        <f t="shared" si="30"/>
        <v>0</v>
      </c>
      <c r="R210" s="9">
        <f t="shared" si="31"/>
        <v>0</v>
      </c>
      <c r="S210" s="25">
        <f t="shared" si="32"/>
        <v>0</v>
      </c>
    </row>
    <row r="211" spans="1:19" ht="11.25">
      <c r="A211" s="74"/>
      <c r="B211" s="74"/>
      <c r="C211" s="74"/>
      <c r="D211" s="86"/>
      <c r="E211" s="75"/>
      <c r="F211" s="76"/>
      <c r="G211" s="22">
        <f t="shared" si="27"/>
        <v>0</v>
      </c>
      <c r="H211" s="23">
        <f t="shared" si="28"/>
      </c>
      <c r="I211" s="63">
        <f t="shared" si="26"/>
      </c>
      <c r="J211" s="22">
        <f>IF(ISNUMBER(I211),ROUND(VLOOKUP($I211,Faktoren!$A$29:$R$84,13,FALSE)*$G211/12*20,0)/20,0)</f>
        <v>0</v>
      </c>
      <c r="K211" s="9">
        <f>IF(ISNUMBER(I211),ROUND(VLOOKUP($I211,Faktoren!$A$29:$R$84,15,FALSE)*$G211/12*20,0)/20,0)</f>
        <v>0</v>
      </c>
      <c r="L211" s="27"/>
      <c r="M211" s="24">
        <f t="shared" si="29"/>
        <v>0</v>
      </c>
      <c r="N211" s="9">
        <f>IF(ISNUMBER(I211),ROUND(VLOOKUP($I211,Faktoren!$A$29:$R$84,12,FALSE)*$G211/12*20,0)/20,0)</f>
        <v>0</v>
      </c>
      <c r="O211" s="9">
        <f>IF(ISNUMBER(I211),ROUND(VLOOKUP($I211,Faktoren!$A$29:$R$84,14,FALSE)*$G211/12*20,0)/20,0)</f>
        <v>0</v>
      </c>
      <c r="P211" s="27"/>
      <c r="Q211" s="64">
        <f t="shared" si="30"/>
        <v>0</v>
      </c>
      <c r="R211" s="9">
        <f t="shared" si="31"/>
        <v>0</v>
      </c>
      <c r="S211" s="25">
        <f t="shared" si="32"/>
        <v>0</v>
      </c>
    </row>
    <row r="212" spans="1:19" ht="11.25">
      <c r="A212" s="74"/>
      <c r="B212" s="74"/>
      <c r="C212" s="74"/>
      <c r="D212" s="86"/>
      <c r="E212" s="75"/>
      <c r="F212" s="76"/>
      <c r="G212" s="22">
        <f t="shared" si="27"/>
        <v>0</v>
      </c>
      <c r="H212" s="23">
        <f t="shared" si="28"/>
      </c>
      <c r="I212" s="63">
        <f t="shared" si="26"/>
      </c>
      <c r="J212" s="22">
        <f>IF(ISNUMBER(I212),ROUND(VLOOKUP($I212,Faktoren!$A$29:$R$84,13,FALSE)*$G212/12*20,0)/20,0)</f>
        <v>0</v>
      </c>
      <c r="K212" s="9">
        <f>IF(ISNUMBER(I212),ROUND(VLOOKUP($I212,Faktoren!$A$29:$R$84,15,FALSE)*$G212/12*20,0)/20,0)</f>
        <v>0</v>
      </c>
      <c r="L212" s="27"/>
      <c r="M212" s="24">
        <f t="shared" si="29"/>
        <v>0</v>
      </c>
      <c r="N212" s="9">
        <f>IF(ISNUMBER(I212),ROUND(VLOOKUP($I212,Faktoren!$A$29:$R$84,12,FALSE)*$G212/12*20,0)/20,0)</f>
        <v>0</v>
      </c>
      <c r="O212" s="9">
        <f>IF(ISNUMBER(I212),ROUND(VLOOKUP($I212,Faktoren!$A$29:$R$84,14,FALSE)*$G212/12*20,0)/20,0)</f>
        <v>0</v>
      </c>
      <c r="P212" s="27"/>
      <c r="Q212" s="64">
        <f t="shared" si="30"/>
        <v>0</v>
      </c>
      <c r="R212" s="9">
        <f t="shared" si="31"/>
        <v>0</v>
      </c>
      <c r="S212" s="25">
        <f t="shared" si="32"/>
        <v>0</v>
      </c>
    </row>
    <row r="213" spans="1:19" ht="11.25">
      <c r="A213" s="74"/>
      <c r="B213" s="74"/>
      <c r="C213" s="74"/>
      <c r="D213" s="86"/>
      <c r="E213" s="75"/>
      <c r="F213" s="76"/>
      <c r="G213" s="22">
        <f t="shared" si="27"/>
        <v>0</v>
      </c>
      <c r="H213" s="23">
        <f t="shared" si="28"/>
      </c>
      <c r="I213" s="63">
        <f t="shared" si="26"/>
      </c>
      <c r="J213" s="22">
        <f>IF(ISNUMBER(I213),ROUND(VLOOKUP($I213,Faktoren!$A$29:$R$84,13,FALSE)*$G213/12*20,0)/20,0)</f>
        <v>0</v>
      </c>
      <c r="K213" s="9">
        <f>IF(ISNUMBER(I213),ROUND(VLOOKUP($I213,Faktoren!$A$29:$R$84,15,FALSE)*$G213/12*20,0)/20,0)</f>
        <v>0</v>
      </c>
      <c r="L213" s="27"/>
      <c r="M213" s="24">
        <f t="shared" si="29"/>
        <v>0</v>
      </c>
      <c r="N213" s="9">
        <f>IF(ISNUMBER(I213),ROUND(VLOOKUP($I213,Faktoren!$A$29:$R$84,12,FALSE)*$G213/12*20,0)/20,0)</f>
        <v>0</v>
      </c>
      <c r="O213" s="9">
        <f>IF(ISNUMBER(I213),ROUND(VLOOKUP($I213,Faktoren!$A$29:$R$84,14,FALSE)*$G213/12*20,0)/20,0)</f>
        <v>0</v>
      </c>
      <c r="P213" s="27"/>
      <c r="Q213" s="64">
        <f t="shared" si="30"/>
        <v>0</v>
      </c>
      <c r="R213" s="9">
        <f t="shared" si="31"/>
        <v>0</v>
      </c>
      <c r="S213" s="25">
        <f t="shared" si="32"/>
        <v>0</v>
      </c>
    </row>
    <row r="214" spans="1:19" ht="11.25">
      <c r="A214" s="74"/>
      <c r="B214" s="74"/>
      <c r="C214" s="74"/>
      <c r="D214" s="86"/>
      <c r="E214" s="75"/>
      <c r="F214" s="76"/>
      <c r="G214" s="22">
        <f t="shared" si="27"/>
        <v>0</v>
      </c>
      <c r="H214" s="23">
        <f t="shared" si="28"/>
      </c>
      <c r="I214" s="63">
        <f t="shared" si="26"/>
      </c>
      <c r="J214" s="22">
        <f>IF(ISNUMBER(I214),ROUND(VLOOKUP($I214,Faktoren!$A$29:$R$84,13,FALSE)*$G214/12*20,0)/20,0)</f>
        <v>0</v>
      </c>
      <c r="K214" s="9">
        <f>IF(ISNUMBER(I214),ROUND(VLOOKUP($I214,Faktoren!$A$29:$R$84,15,FALSE)*$G214/12*20,0)/20,0)</f>
        <v>0</v>
      </c>
      <c r="L214" s="27"/>
      <c r="M214" s="24">
        <f t="shared" si="29"/>
        <v>0</v>
      </c>
      <c r="N214" s="9">
        <f>IF(ISNUMBER(I214),ROUND(VLOOKUP($I214,Faktoren!$A$29:$R$84,12,FALSE)*$G214/12*20,0)/20,0)</f>
        <v>0</v>
      </c>
      <c r="O214" s="9">
        <f>IF(ISNUMBER(I214),ROUND(VLOOKUP($I214,Faktoren!$A$29:$R$84,14,FALSE)*$G214/12*20,0)/20,0)</f>
        <v>0</v>
      </c>
      <c r="P214" s="27"/>
      <c r="Q214" s="64">
        <f t="shared" si="30"/>
        <v>0</v>
      </c>
      <c r="R214" s="9">
        <f t="shared" si="31"/>
        <v>0</v>
      </c>
      <c r="S214" s="25">
        <f t="shared" si="32"/>
        <v>0</v>
      </c>
    </row>
    <row r="215" spans="1:19" ht="11.25">
      <c r="A215" s="74"/>
      <c r="B215" s="74"/>
      <c r="C215" s="74"/>
      <c r="D215" s="86"/>
      <c r="E215" s="75"/>
      <c r="F215" s="76"/>
      <c r="G215" s="22">
        <f t="shared" si="27"/>
        <v>0</v>
      </c>
      <c r="H215" s="23">
        <f t="shared" si="28"/>
      </c>
      <c r="I215" s="63">
        <f t="shared" si="26"/>
      </c>
      <c r="J215" s="22">
        <f>IF(ISNUMBER(I215),ROUND(VLOOKUP($I215,Faktoren!$A$29:$R$84,13,FALSE)*$G215/12*20,0)/20,0)</f>
        <v>0</v>
      </c>
      <c r="K215" s="9">
        <f>IF(ISNUMBER(I215),ROUND(VLOOKUP($I215,Faktoren!$A$29:$R$84,15,FALSE)*$G215/12*20,0)/20,0)</f>
        <v>0</v>
      </c>
      <c r="L215" s="27"/>
      <c r="M215" s="24">
        <f t="shared" si="29"/>
        <v>0</v>
      </c>
      <c r="N215" s="9">
        <f>IF(ISNUMBER(I215),ROUND(VLOOKUP($I215,Faktoren!$A$29:$R$84,12,FALSE)*$G215/12*20,0)/20,0)</f>
        <v>0</v>
      </c>
      <c r="O215" s="9">
        <f>IF(ISNUMBER(I215),ROUND(VLOOKUP($I215,Faktoren!$A$29:$R$84,14,FALSE)*$G215/12*20,0)/20,0)</f>
        <v>0</v>
      </c>
      <c r="P215" s="27"/>
      <c r="Q215" s="64">
        <f t="shared" si="30"/>
        <v>0</v>
      </c>
      <c r="R215" s="9">
        <f t="shared" si="31"/>
        <v>0</v>
      </c>
      <c r="S215" s="25">
        <f t="shared" si="32"/>
        <v>0</v>
      </c>
    </row>
    <row r="216" spans="1:19" ht="11.25">
      <c r="A216" s="74"/>
      <c r="B216" s="74"/>
      <c r="C216" s="74"/>
      <c r="D216" s="86"/>
      <c r="E216" s="75"/>
      <c r="F216" s="76"/>
      <c r="G216" s="22">
        <f t="shared" si="27"/>
        <v>0</v>
      </c>
      <c r="H216" s="23">
        <f t="shared" si="28"/>
      </c>
      <c r="I216" s="63">
        <f t="shared" si="26"/>
      </c>
      <c r="J216" s="22">
        <f>IF(ISNUMBER(I216),ROUND(VLOOKUP($I216,Faktoren!$A$29:$R$84,13,FALSE)*$G216/12*20,0)/20,0)</f>
        <v>0</v>
      </c>
      <c r="K216" s="9">
        <f>IF(ISNUMBER(I216),ROUND(VLOOKUP($I216,Faktoren!$A$29:$R$84,15,FALSE)*$G216/12*20,0)/20,0)</f>
        <v>0</v>
      </c>
      <c r="L216" s="27"/>
      <c r="M216" s="24">
        <f t="shared" si="29"/>
        <v>0</v>
      </c>
      <c r="N216" s="9">
        <f>IF(ISNUMBER(I216),ROUND(VLOOKUP($I216,Faktoren!$A$29:$R$84,12,FALSE)*$G216/12*20,0)/20,0)</f>
        <v>0</v>
      </c>
      <c r="O216" s="9">
        <f>IF(ISNUMBER(I216),ROUND(VLOOKUP($I216,Faktoren!$A$29:$R$84,14,FALSE)*$G216/12*20,0)/20,0)</f>
        <v>0</v>
      </c>
      <c r="P216" s="27"/>
      <c r="Q216" s="64">
        <f t="shared" si="30"/>
        <v>0</v>
      </c>
      <c r="R216" s="9">
        <f t="shared" si="31"/>
        <v>0</v>
      </c>
      <c r="S216" s="25">
        <f t="shared" si="32"/>
        <v>0</v>
      </c>
    </row>
    <row r="217" spans="1:19" ht="11.25">
      <c r="A217" s="74"/>
      <c r="B217" s="74"/>
      <c r="C217" s="74"/>
      <c r="D217" s="86"/>
      <c r="E217" s="75"/>
      <c r="F217" s="76"/>
      <c r="G217" s="22">
        <f t="shared" si="27"/>
        <v>0</v>
      </c>
      <c r="H217" s="23">
        <f t="shared" si="28"/>
      </c>
      <c r="I217" s="63">
        <f aca="true" t="shared" si="33" ref="I217:I280">IF($B217="","",(IF(B$10-H217&lt;18,"Zu jung",IF(B$10-H217&gt;70,"Zu alt",B$10-H217))))</f>
      </c>
      <c r="J217" s="22">
        <f>IF(ISNUMBER(I217),ROUND(VLOOKUP($I217,Faktoren!$A$29:$R$84,13,FALSE)*$G217/12*20,0)/20,0)</f>
        <v>0</v>
      </c>
      <c r="K217" s="9">
        <f>IF(ISNUMBER(I217),ROUND(VLOOKUP($I217,Faktoren!$A$29:$R$84,15,FALSE)*$G217/12*20,0)/20,0)</f>
        <v>0</v>
      </c>
      <c r="L217" s="27"/>
      <c r="M217" s="24">
        <f t="shared" si="29"/>
        <v>0</v>
      </c>
      <c r="N217" s="9">
        <f>IF(ISNUMBER(I217),ROUND(VLOOKUP($I217,Faktoren!$A$29:$R$84,12,FALSE)*$G217/12*20,0)/20,0)</f>
        <v>0</v>
      </c>
      <c r="O217" s="9">
        <f>IF(ISNUMBER(I217),ROUND(VLOOKUP($I217,Faktoren!$A$29:$R$84,14,FALSE)*$G217/12*20,0)/20,0)</f>
        <v>0</v>
      </c>
      <c r="P217" s="27"/>
      <c r="Q217" s="64">
        <f t="shared" si="30"/>
        <v>0</v>
      </c>
      <c r="R217" s="9">
        <f t="shared" si="31"/>
        <v>0</v>
      </c>
      <c r="S217" s="25">
        <f t="shared" si="32"/>
        <v>0</v>
      </c>
    </row>
    <row r="218" spans="1:19" ht="11.25">
      <c r="A218" s="74"/>
      <c r="B218" s="74"/>
      <c r="C218" s="74"/>
      <c r="D218" s="86"/>
      <c r="E218" s="75"/>
      <c r="F218" s="76"/>
      <c r="G218" s="22">
        <f t="shared" si="27"/>
        <v>0</v>
      </c>
      <c r="H218" s="23">
        <f t="shared" si="28"/>
      </c>
      <c r="I218" s="63">
        <f t="shared" si="33"/>
      </c>
      <c r="J218" s="22">
        <f>IF(ISNUMBER(I218),ROUND(VLOOKUP($I218,Faktoren!$A$29:$R$84,13,FALSE)*$G218/12*20,0)/20,0)</f>
        <v>0</v>
      </c>
      <c r="K218" s="9">
        <f>IF(ISNUMBER(I218),ROUND(VLOOKUP($I218,Faktoren!$A$29:$R$84,15,FALSE)*$G218/12*20,0)/20,0)</f>
        <v>0</v>
      </c>
      <c r="L218" s="27"/>
      <c r="M218" s="24">
        <f t="shared" si="29"/>
        <v>0</v>
      </c>
      <c r="N218" s="9">
        <f>IF(ISNUMBER(I218),ROUND(VLOOKUP($I218,Faktoren!$A$29:$R$84,12,FALSE)*$G218/12*20,0)/20,0)</f>
        <v>0</v>
      </c>
      <c r="O218" s="9">
        <f>IF(ISNUMBER(I218),ROUND(VLOOKUP($I218,Faktoren!$A$29:$R$84,14,FALSE)*$G218/12*20,0)/20,0)</f>
        <v>0</v>
      </c>
      <c r="P218" s="27"/>
      <c r="Q218" s="64">
        <f t="shared" si="30"/>
        <v>0</v>
      </c>
      <c r="R218" s="9">
        <f t="shared" si="31"/>
        <v>0</v>
      </c>
      <c r="S218" s="25">
        <f t="shared" si="32"/>
        <v>0</v>
      </c>
    </row>
    <row r="219" spans="1:19" ht="11.25">
      <c r="A219" s="74"/>
      <c r="B219" s="74"/>
      <c r="C219" s="74"/>
      <c r="D219" s="86"/>
      <c r="E219" s="75"/>
      <c r="F219" s="76"/>
      <c r="G219" s="22">
        <f t="shared" si="27"/>
        <v>0</v>
      </c>
      <c r="H219" s="23">
        <f t="shared" si="28"/>
      </c>
      <c r="I219" s="63">
        <f t="shared" si="33"/>
      </c>
      <c r="J219" s="22">
        <f>IF(ISNUMBER(I219),ROUND(VLOOKUP($I219,Faktoren!$A$29:$R$84,13,FALSE)*$G219/12*20,0)/20,0)</f>
        <v>0</v>
      </c>
      <c r="K219" s="9">
        <f>IF(ISNUMBER(I219),ROUND(VLOOKUP($I219,Faktoren!$A$29:$R$84,15,FALSE)*$G219/12*20,0)/20,0)</f>
        <v>0</v>
      </c>
      <c r="L219" s="27"/>
      <c r="M219" s="24">
        <f t="shared" si="29"/>
        <v>0</v>
      </c>
      <c r="N219" s="9">
        <f>IF(ISNUMBER(I219),ROUND(VLOOKUP($I219,Faktoren!$A$29:$R$84,12,FALSE)*$G219/12*20,0)/20,0)</f>
        <v>0</v>
      </c>
      <c r="O219" s="9">
        <f>IF(ISNUMBER(I219),ROUND(VLOOKUP($I219,Faktoren!$A$29:$R$84,14,FALSE)*$G219/12*20,0)/20,0)</f>
        <v>0</v>
      </c>
      <c r="P219" s="27"/>
      <c r="Q219" s="64">
        <f t="shared" si="30"/>
        <v>0</v>
      </c>
      <c r="R219" s="9">
        <f t="shared" si="31"/>
        <v>0</v>
      </c>
      <c r="S219" s="25">
        <f t="shared" si="32"/>
        <v>0</v>
      </c>
    </row>
    <row r="220" spans="1:19" ht="11.25">
      <c r="A220" s="74"/>
      <c r="B220" s="74"/>
      <c r="C220" s="74"/>
      <c r="D220" s="86"/>
      <c r="E220" s="75"/>
      <c r="F220" s="76"/>
      <c r="G220" s="22">
        <f t="shared" si="27"/>
        <v>0</v>
      </c>
      <c r="H220" s="23">
        <f t="shared" si="28"/>
      </c>
      <c r="I220" s="63">
        <f t="shared" si="33"/>
      </c>
      <c r="J220" s="22">
        <f>IF(ISNUMBER(I220),ROUND(VLOOKUP($I220,Faktoren!$A$29:$R$84,13,FALSE)*$G220/12*20,0)/20,0)</f>
        <v>0</v>
      </c>
      <c r="K220" s="9">
        <f>IF(ISNUMBER(I220),ROUND(VLOOKUP($I220,Faktoren!$A$29:$R$84,15,FALSE)*$G220/12*20,0)/20,0)</f>
        <v>0</v>
      </c>
      <c r="L220" s="27"/>
      <c r="M220" s="24">
        <f t="shared" si="29"/>
        <v>0</v>
      </c>
      <c r="N220" s="9">
        <f>IF(ISNUMBER(I220),ROUND(VLOOKUP($I220,Faktoren!$A$29:$R$84,12,FALSE)*$G220/12*20,0)/20,0)</f>
        <v>0</v>
      </c>
      <c r="O220" s="9">
        <f>IF(ISNUMBER(I220),ROUND(VLOOKUP($I220,Faktoren!$A$29:$R$84,14,FALSE)*$G220/12*20,0)/20,0)</f>
        <v>0</v>
      </c>
      <c r="P220" s="27"/>
      <c r="Q220" s="64">
        <f t="shared" si="30"/>
        <v>0</v>
      </c>
      <c r="R220" s="9">
        <f t="shared" si="31"/>
        <v>0</v>
      </c>
      <c r="S220" s="25">
        <f t="shared" si="32"/>
        <v>0</v>
      </c>
    </row>
    <row r="221" spans="1:19" ht="11.25">
      <c r="A221" s="74"/>
      <c r="B221" s="74"/>
      <c r="C221" s="74"/>
      <c r="D221" s="86"/>
      <c r="E221" s="75"/>
      <c r="F221" s="76"/>
      <c r="G221" s="22">
        <f t="shared" si="27"/>
        <v>0</v>
      </c>
      <c r="H221" s="23">
        <f t="shared" si="28"/>
      </c>
      <c r="I221" s="63">
        <f t="shared" si="33"/>
      </c>
      <c r="J221" s="22">
        <f>IF(ISNUMBER(I221),ROUND(VLOOKUP($I221,Faktoren!$A$29:$R$84,13,FALSE)*$G221/12*20,0)/20,0)</f>
        <v>0</v>
      </c>
      <c r="K221" s="9">
        <f>IF(ISNUMBER(I221),ROUND(VLOOKUP($I221,Faktoren!$A$29:$R$84,15,FALSE)*$G221/12*20,0)/20,0)</f>
        <v>0</v>
      </c>
      <c r="L221" s="27"/>
      <c r="M221" s="24">
        <f t="shared" si="29"/>
        <v>0</v>
      </c>
      <c r="N221" s="9">
        <f>IF(ISNUMBER(I221),ROUND(VLOOKUP($I221,Faktoren!$A$29:$R$84,12,FALSE)*$G221/12*20,0)/20,0)</f>
        <v>0</v>
      </c>
      <c r="O221" s="9">
        <f>IF(ISNUMBER(I221),ROUND(VLOOKUP($I221,Faktoren!$A$29:$R$84,14,FALSE)*$G221/12*20,0)/20,0)</f>
        <v>0</v>
      </c>
      <c r="P221" s="27"/>
      <c r="Q221" s="64">
        <f t="shared" si="30"/>
        <v>0</v>
      </c>
      <c r="R221" s="9">
        <f t="shared" si="31"/>
        <v>0</v>
      </c>
      <c r="S221" s="25">
        <f t="shared" si="32"/>
        <v>0</v>
      </c>
    </row>
    <row r="222" spans="1:19" ht="11.25">
      <c r="A222" s="74"/>
      <c r="B222" s="74"/>
      <c r="C222" s="74"/>
      <c r="D222" s="86"/>
      <c r="E222" s="75"/>
      <c r="F222" s="76"/>
      <c r="G222" s="22">
        <f t="shared" si="27"/>
        <v>0</v>
      </c>
      <c r="H222" s="23">
        <f t="shared" si="28"/>
      </c>
      <c r="I222" s="63">
        <f t="shared" si="33"/>
      </c>
      <c r="J222" s="22">
        <f>IF(ISNUMBER(I222),ROUND(VLOOKUP($I222,Faktoren!$A$29:$R$84,13,FALSE)*$G222/12*20,0)/20,0)</f>
        <v>0</v>
      </c>
      <c r="K222" s="9">
        <f>IF(ISNUMBER(I222),ROUND(VLOOKUP($I222,Faktoren!$A$29:$R$84,15,FALSE)*$G222/12*20,0)/20,0)</f>
        <v>0</v>
      </c>
      <c r="L222" s="27"/>
      <c r="M222" s="24">
        <f t="shared" si="29"/>
        <v>0</v>
      </c>
      <c r="N222" s="9">
        <f>IF(ISNUMBER(I222),ROUND(VLOOKUP($I222,Faktoren!$A$29:$R$84,12,FALSE)*$G222/12*20,0)/20,0)</f>
        <v>0</v>
      </c>
      <c r="O222" s="9">
        <f>IF(ISNUMBER(I222),ROUND(VLOOKUP($I222,Faktoren!$A$29:$R$84,14,FALSE)*$G222/12*20,0)/20,0)</f>
        <v>0</v>
      </c>
      <c r="P222" s="27"/>
      <c r="Q222" s="64">
        <f t="shared" si="30"/>
        <v>0</v>
      </c>
      <c r="R222" s="9">
        <f t="shared" si="31"/>
        <v>0</v>
      </c>
      <c r="S222" s="25">
        <f t="shared" si="32"/>
        <v>0</v>
      </c>
    </row>
    <row r="223" spans="1:19" ht="11.25">
      <c r="A223" s="74"/>
      <c r="B223" s="74"/>
      <c r="C223" s="74"/>
      <c r="D223" s="86"/>
      <c r="E223" s="75"/>
      <c r="F223" s="76"/>
      <c r="G223" s="22">
        <f t="shared" si="27"/>
        <v>0</v>
      </c>
      <c r="H223" s="23">
        <f t="shared" si="28"/>
      </c>
      <c r="I223" s="63">
        <f t="shared" si="33"/>
      </c>
      <c r="J223" s="22">
        <f>IF(ISNUMBER(I223),ROUND(VLOOKUP($I223,Faktoren!$A$29:$R$84,13,FALSE)*$G223/12*20,0)/20,0)</f>
        <v>0</v>
      </c>
      <c r="K223" s="9">
        <f>IF(ISNUMBER(I223),ROUND(VLOOKUP($I223,Faktoren!$A$29:$R$84,15,FALSE)*$G223/12*20,0)/20,0)</f>
        <v>0</v>
      </c>
      <c r="L223" s="27"/>
      <c r="M223" s="24">
        <f t="shared" si="29"/>
        <v>0</v>
      </c>
      <c r="N223" s="9">
        <f>IF(ISNUMBER(I223),ROUND(VLOOKUP($I223,Faktoren!$A$29:$R$84,12,FALSE)*$G223/12*20,0)/20,0)</f>
        <v>0</v>
      </c>
      <c r="O223" s="9">
        <f>IF(ISNUMBER(I223),ROUND(VLOOKUP($I223,Faktoren!$A$29:$R$84,14,FALSE)*$G223/12*20,0)/20,0)</f>
        <v>0</v>
      </c>
      <c r="P223" s="27"/>
      <c r="Q223" s="64">
        <f t="shared" si="30"/>
        <v>0</v>
      </c>
      <c r="R223" s="9">
        <f t="shared" si="31"/>
        <v>0</v>
      </c>
      <c r="S223" s="25">
        <f t="shared" si="32"/>
        <v>0</v>
      </c>
    </row>
    <row r="224" spans="1:19" ht="11.25">
      <c r="A224" s="74"/>
      <c r="B224" s="74"/>
      <c r="C224" s="74"/>
      <c r="D224" s="86"/>
      <c r="E224" s="75"/>
      <c r="F224" s="76"/>
      <c r="G224" s="22">
        <f t="shared" si="27"/>
        <v>0</v>
      </c>
      <c r="H224" s="23">
        <f t="shared" si="28"/>
      </c>
      <c r="I224" s="63">
        <f t="shared" si="33"/>
      </c>
      <c r="J224" s="22">
        <f>IF(ISNUMBER(I224),ROUND(VLOOKUP($I224,Faktoren!$A$29:$R$84,13,FALSE)*$G224/12*20,0)/20,0)</f>
        <v>0</v>
      </c>
      <c r="K224" s="9">
        <f>IF(ISNUMBER(I224),ROUND(VLOOKUP($I224,Faktoren!$A$29:$R$84,15,FALSE)*$G224/12*20,0)/20,0)</f>
        <v>0</v>
      </c>
      <c r="L224" s="27"/>
      <c r="M224" s="24">
        <f t="shared" si="29"/>
        <v>0</v>
      </c>
      <c r="N224" s="9">
        <f>IF(ISNUMBER(I224),ROUND(VLOOKUP($I224,Faktoren!$A$29:$R$84,12,FALSE)*$G224/12*20,0)/20,0)</f>
        <v>0</v>
      </c>
      <c r="O224" s="9">
        <f>IF(ISNUMBER(I224),ROUND(VLOOKUP($I224,Faktoren!$A$29:$R$84,14,FALSE)*$G224/12*20,0)/20,0)</f>
        <v>0</v>
      </c>
      <c r="P224" s="27"/>
      <c r="Q224" s="64">
        <f t="shared" si="30"/>
        <v>0</v>
      </c>
      <c r="R224" s="9">
        <f t="shared" si="31"/>
        <v>0</v>
      </c>
      <c r="S224" s="25">
        <f t="shared" si="32"/>
        <v>0</v>
      </c>
    </row>
    <row r="225" spans="1:19" ht="11.25">
      <c r="A225" s="74"/>
      <c r="B225" s="74"/>
      <c r="C225" s="74"/>
      <c r="D225" s="86"/>
      <c r="E225" s="75"/>
      <c r="F225" s="76"/>
      <c r="G225" s="22">
        <f t="shared" si="27"/>
        <v>0</v>
      </c>
      <c r="H225" s="23">
        <f t="shared" si="28"/>
      </c>
      <c r="I225" s="63">
        <f t="shared" si="33"/>
      </c>
      <c r="J225" s="22">
        <f>IF(ISNUMBER(I225),ROUND(VLOOKUP($I225,Faktoren!$A$29:$R$84,13,FALSE)*$G225/12*20,0)/20,0)</f>
        <v>0</v>
      </c>
      <c r="K225" s="9">
        <f>IF(ISNUMBER(I225),ROUND(VLOOKUP($I225,Faktoren!$A$29:$R$84,15,FALSE)*$G225/12*20,0)/20,0)</f>
        <v>0</v>
      </c>
      <c r="L225" s="27"/>
      <c r="M225" s="24">
        <f t="shared" si="29"/>
        <v>0</v>
      </c>
      <c r="N225" s="9">
        <f>IF(ISNUMBER(I225),ROUND(VLOOKUP($I225,Faktoren!$A$29:$R$84,12,FALSE)*$G225/12*20,0)/20,0)</f>
        <v>0</v>
      </c>
      <c r="O225" s="9">
        <f>IF(ISNUMBER(I225),ROUND(VLOOKUP($I225,Faktoren!$A$29:$R$84,14,FALSE)*$G225/12*20,0)/20,0)</f>
        <v>0</v>
      </c>
      <c r="P225" s="27"/>
      <c r="Q225" s="64">
        <f t="shared" si="30"/>
        <v>0</v>
      </c>
      <c r="R225" s="9">
        <f t="shared" si="31"/>
        <v>0</v>
      </c>
      <c r="S225" s="25">
        <f t="shared" si="32"/>
        <v>0</v>
      </c>
    </row>
    <row r="226" spans="1:19" ht="11.25">
      <c r="A226" s="74"/>
      <c r="B226" s="74"/>
      <c r="C226" s="74"/>
      <c r="D226" s="86"/>
      <c r="E226" s="75"/>
      <c r="F226" s="76"/>
      <c r="G226" s="22">
        <f t="shared" si="27"/>
        <v>0</v>
      </c>
      <c r="H226" s="23">
        <f t="shared" si="28"/>
      </c>
      <c r="I226" s="63">
        <f t="shared" si="33"/>
      </c>
      <c r="J226" s="22">
        <f>IF(ISNUMBER(I226),ROUND(VLOOKUP($I226,Faktoren!$A$29:$R$84,13,FALSE)*$G226/12*20,0)/20,0)</f>
        <v>0</v>
      </c>
      <c r="K226" s="9">
        <f>IF(ISNUMBER(I226),ROUND(VLOOKUP($I226,Faktoren!$A$29:$R$84,15,FALSE)*$G226/12*20,0)/20,0)</f>
        <v>0</v>
      </c>
      <c r="L226" s="27"/>
      <c r="M226" s="24">
        <f t="shared" si="29"/>
        <v>0</v>
      </c>
      <c r="N226" s="9">
        <f>IF(ISNUMBER(I226),ROUND(VLOOKUP($I226,Faktoren!$A$29:$R$84,12,FALSE)*$G226/12*20,0)/20,0)</f>
        <v>0</v>
      </c>
      <c r="O226" s="9">
        <f>IF(ISNUMBER(I226),ROUND(VLOOKUP($I226,Faktoren!$A$29:$R$84,14,FALSE)*$G226/12*20,0)/20,0)</f>
        <v>0</v>
      </c>
      <c r="P226" s="27"/>
      <c r="Q226" s="64">
        <f t="shared" si="30"/>
        <v>0</v>
      </c>
      <c r="R226" s="9">
        <f t="shared" si="31"/>
        <v>0</v>
      </c>
      <c r="S226" s="25">
        <f t="shared" si="32"/>
        <v>0</v>
      </c>
    </row>
    <row r="227" spans="1:19" ht="11.25">
      <c r="A227" s="74"/>
      <c r="B227" s="74"/>
      <c r="C227" s="74"/>
      <c r="D227" s="86"/>
      <c r="E227" s="75"/>
      <c r="F227" s="76"/>
      <c r="G227" s="22">
        <f t="shared" si="27"/>
        <v>0</v>
      </c>
      <c r="H227" s="23">
        <f t="shared" si="28"/>
      </c>
      <c r="I227" s="63">
        <f t="shared" si="33"/>
      </c>
      <c r="J227" s="22">
        <f>IF(ISNUMBER(I227),ROUND(VLOOKUP($I227,Faktoren!$A$29:$R$84,13,FALSE)*$G227/12*20,0)/20,0)</f>
        <v>0</v>
      </c>
      <c r="K227" s="9">
        <f>IF(ISNUMBER(I227),ROUND(VLOOKUP($I227,Faktoren!$A$29:$R$84,15,FALSE)*$G227/12*20,0)/20,0)</f>
        <v>0</v>
      </c>
      <c r="L227" s="27"/>
      <c r="M227" s="24">
        <f t="shared" si="29"/>
        <v>0</v>
      </c>
      <c r="N227" s="9">
        <f>IF(ISNUMBER(I227),ROUND(VLOOKUP($I227,Faktoren!$A$29:$R$84,12,FALSE)*$G227/12*20,0)/20,0)</f>
        <v>0</v>
      </c>
      <c r="O227" s="9">
        <f>IF(ISNUMBER(I227),ROUND(VLOOKUP($I227,Faktoren!$A$29:$R$84,14,FALSE)*$G227/12*20,0)/20,0)</f>
        <v>0</v>
      </c>
      <c r="P227" s="27"/>
      <c r="Q227" s="64">
        <f t="shared" si="30"/>
        <v>0</v>
      </c>
      <c r="R227" s="9">
        <f t="shared" si="31"/>
        <v>0</v>
      </c>
      <c r="S227" s="25">
        <f t="shared" si="32"/>
        <v>0</v>
      </c>
    </row>
    <row r="228" spans="1:19" ht="11.25">
      <c r="A228" s="74"/>
      <c r="B228" s="74"/>
      <c r="C228" s="74"/>
      <c r="D228" s="86"/>
      <c r="E228" s="75"/>
      <c r="F228" s="76"/>
      <c r="G228" s="22">
        <f t="shared" si="27"/>
        <v>0</v>
      </c>
      <c r="H228" s="23">
        <f t="shared" si="28"/>
      </c>
      <c r="I228" s="63">
        <f t="shared" si="33"/>
      </c>
      <c r="J228" s="22">
        <f>IF(ISNUMBER(I228),ROUND(VLOOKUP($I228,Faktoren!$A$29:$R$84,13,FALSE)*$G228/12*20,0)/20,0)</f>
        <v>0</v>
      </c>
      <c r="K228" s="9">
        <f>IF(ISNUMBER(I228),ROUND(VLOOKUP($I228,Faktoren!$A$29:$R$84,15,FALSE)*$G228/12*20,0)/20,0)</f>
        <v>0</v>
      </c>
      <c r="L228" s="27"/>
      <c r="M228" s="24">
        <f t="shared" si="29"/>
        <v>0</v>
      </c>
      <c r="N228" s="9">
        <f>IF(ISNUMBER(I228),ROUND(VLOOKUP($I228,Faktoren!$A$29:$R$84,12,FALSE)*$G228/12*20,0)/20,0)</f>
        <v>0</v>
      </c>
      <c r="O228" s="9">
        <f>IF(ISNUMBER(I228),ROUND(VLOOKUP($I228,Faktoren!$A$29:$R$84,14,FALSE)*$G228/12*20,0)/20,0)</f>
        <v>0</v>
      </c>
      <c r="P228" s="27"/>
      <c r="Q228" s="64">
        <f t="shared" si="30"/>
        <v>0</v>
      </c>
      <c r="R228" s="9">
        <f t="shared" si="31"/>
        <v>0</v>
      </c>
      <c r="S228" s="25">
        <f t="shared" si="32"/>
        <v>0</v>
      </c>
    </row>
    <row r="229" spans="1:19" ht="11.25">
      <c r="A229" s="74"/>
      <c r="B229" s="74"/>
      <c r="C229" s="74"/>
      <c r="D229" s="86"/>
      <c r="E229" s="75"/>
      <c r="F229" s="76"/>
      <c r="G229" s="22">
        <f t="shared" si="27"/>
        <v>0</v>
      </c>
      <c r="H229" s="23">
        <f t="shared" si="28"/>
      </c>
      <c r="I229" s="63">
        <f t="shared" si="33"/>
      </c>
      <c r="J229" s="22">
        <f>IF(ISNUMBER(I229),ROUND(VLOOKUP($I229,Faktoren!$A$29:$R$84,13,FALSE)*$G229/12*20,0)/20,0)</f>
        <v>0</v>
      </c>
      <c r="K229" s="9">
        <f>IF(ISNUMBER(I229),ROUND(VLOOKUP($I229,Faktoren!$A$29:$R$84,15,FALSE)*$G229/12*20,0)/20,0)</f>
        <v>0</v>
      </c>
      <c r="L229" s="27"/>
      <c r="M229" s="24">
        <f t="shared" si="29"/>
        <v>0</v>
      </c>
      <c r="N229" s="9">
        <f>IF(ISNUMBER(I229),ROUND(VLOOKUP($I229,Faktoren!$A$29:$R$84,12,FALSE)*$G229/12*20,0)/20,0)</f>
        <v>0</v>
      </c>
      <c r="O229" s="9">
        <f>IF(ISNUMBER(I229),ROUND(VLOOKUP($I229,Faktoren!$A$29:$R$84,14,FALSE)*$G229/12*20,0)/20,0)</f>
        <v>0</v>
      </c>
      <c r="P229" s="27"/>
      <c r="Q229" s="64">
        <f t="shared" si="30"/>
        <v>0</v>
      </c>
      <c r="R229" s="9">
        <f t="shared" si="31"/>
        <v>0</v>
      </c>
      <c r="S229" s="25">
        <f t="shared" si="32"/>
        <v>0</v>
      </c>
    </row>
    <row r="230" spans="1:19" ht="11.25">
      <c r="A230" s="74"/>
      <c r="B230" s="74"/>
      <c r="C230" s="74"/>
      <c r="D230" s="86"/>
      <c r="E230" s="75"/>
      <c r="F230" s="76"/>
      <c r="G230" s="22">
        <f t="shared" si="27"/>
        <v>0</v>
      </c>
      <c r="H230" s="23">
        <f t="shared" si="28"/>
      </c>
      <c r="I230" s="63">
        <f t="shared" si="33"/>
      </c>
      <c r="J230" s="22">
        <f>IF(ISNUMBER(I230),ROUND(VLOOKUP($I230,Faktoren!$A$29:$R$84,13,FALSE)*$G230/12*20,0)/20,0)</f>
        <v>0</v>
      </c>
      <c r="K230" s="9">
        <f>IF(ISNUMBER(I230),ROUND(VLOOKUP($I230,Faktoren!$A$29:$R$84,15,FALSE)*$G230/12*20,0)/20,0)</f>
        <v>0</v>
      </c>
      <c r="L230" s="27"/>
      <c r="M230" s="24">
        <f t="shared" si="29"/>
        <v>0</v>
      </c>
      <c r="N230" s="9">
        <f>IF(ISNUMBER(I230),ROUND(VLOOKUP($I230,Faktoren!$A$29:$R$84,12,FALSE)*$G230/12*20,0)/20,0)</f>
        <v>0</v>
      </c>
      <c r="O230" s="9">
        <f>IF(ISNUMBER(I230),ROUND(VLOOKUP($I230,Faktoren!$A$29:$R$84,14,FALSE)*$G230/12*20,0)/20,0)</f>
        <v>0</v>
      </c>
      <c r="P230" s="27"/>
      <c r="Q230" s="64">
        <f t="shared" si="30"/>
        <v>0</v>
      </c>
      <c r="R230" s="9">
        <f t="shared" si="31"/>
        <v>0</v>
      </c>
      <c r="S230" s="25">
        <f t="shared" si="32"/>
        <v>0</v>
      </c>
    </row>
    <row r="231" spans="1:19" ht="11.25">
      <c r="A231" s="74"/>
      <c r="B231" s="74"/>
      <c r="C231" s="74"/>
      <c r="D231" s="86"/>
      <c r="E231" s="75"/>
      <c r="F231" s="76"/>
      <c r="G231" s="22">
        <f t="shared" si="27"/>
        <v>0</v>
      </c>
      <c r="H231" s="23">
        <f t="shared" si="28"/>
      </c>
      <c r="I231" s="63">
        <f t="shared" si="33"/>
      </c>
      <c r="J231" s="22">
        <f>IF(ISNUMBER(I231),ROUND(VLOOKUP($I231,Faktoren!$A$29:$R$84,13,FALSE)*$G231/12*20,0)/20,0)</f>
        <v>0</v>
      </c>
      <c r="K231" s="9">
        <f>IF(ISNUMBER(I231),ROUND(VLOOKUP($I231,Faktoren!$A$29:$R$84,15,FALSE)*$G231/12*20,0)/20,0)</f>
        <v>0</v>
      </c>
      <c r="L231" s="27"/>
      <c r="M231" s="24">
        <f t="shared" si="29"/>
        <v>0</v>
      </c>
      <c r="N231" s="9">
        <f>IF(ISNUMBER(I231),ROUND(VLOOKUP($I231,Faktoren!$A$29:$R$84,12,FALSE)*$G231/12*20,0)/20,0)</f>
        <v>0</v>
      </c>
      <c r="O231" s="9">
        <f>IF(ISNUMBER(I231),ROUND(VLOOKUP($I231,Faktoren!$A$29:$R$84,14,FALSE)*$G231/12*20,0)/20,0)</f>
        <v>0</v>
      </c>
      <c r="P231" s="27"/>
      <c r="Q231" s="64">
        <f t="shared" si="30"/>
        <v>0</v>
      </c>
      <c r="R231" s="9">
        <f t="shared" si="31"/>
        <v>0</v>
      </c>
      <c r="S231" s="25">
        <f t="shared" si="32"/>
        <v>0</v>
      </c>
    </row>
    <row r="232" spans="1:19" ht="11.25">
      <c r="A232" s="74"/>
      <c r="B232" s="74"/>
      <c r="C232" s="74"/>
      <c r="D232" s="86"/>
      <c r="E232" s="75"/>
      <c r="F232" s="76"/>
      <c r="G232" s="22">
        <f t="shared" si="27"/>
        <v>0</v>
      </c>
      <c r="H232" s="23">
        <f t="shared" si="28"/>
      </c>
      <c r="I232" s="63">
        <f t="shared" si="33"/>
      </c>
      <c r="J232" s="22">
        <f>IF(ISNUMBER(I232),ROUND(VLOOKUP($I232,Faktoren!$A$29:$R$84,13,FALSE)*$G232/12*20,0)/20,0)</f>
        <v>0</v>
      </c>
      <c r="K232" s="9">
        <f>IF(ISNUMBER(I232),ROUND(VLOOKUP($I232,Faktoren!$A$29:$R$84,15,FALSE)*$G232/12*20,0)/20,0)</f>
        <v>0</v>
      </c>
      <c r="L232" s="27"/>
      <c r="M232" s="24">
        <f t="shared" si="29"/>
        <v>0</v>
      </c>
      <c r="N232" s="9">
        <f>IF(ISNUMBER(I232),ROUND(VLOOKUP($I232,Faktoren!$A$29:$R$84,12,FALSE)*$G232/12*20,0)/20,0)</f>
        <v>0</v>
      </c>
      <c r="O232" s="9">
        <f>IF(ISNUMBER(I232),ROUND(VLOOKUP($I232,Faktoren!$A$29:$R$84,14,FALSE)*$G232/12*20,0)/20,0)</f>
        <v>0</v>
      </c>
      <c r="P232" s="27"/>
      <c r="Q232" s="64">
        <f t="shared" si="30"/>
        <v>0</v>
      </c>
      <c r="R232" s="9">
        <f t="shared" si="31"/>
        <v>0</v>
      </c>
      <c r="S232" s="25">
        <f t="shared" si="32"/>
        <v>0</v>
      </c>
    </row>
    <row r="233" spans="1:19" ht="11.25">
      <c r="A233" s="74"/>
      <c r="B233" s="74"/>
      <c r="C233" s="74"/>
      <c r="D233" s="86"/>
      <c r="E233" s="75"/>
      <c r="F233" s="76"/>
      <c r="G233" s="22">
        <f t="shared" si="27"/>
        <v>0</v>
      </c>
      <c r="H233" s="23">
        <f t="shared" si="28"/>
      </c>
      <c r="I233" s="63">
        <f t="shared" si="33"/>
      </c>
      <c r="J233" s="22">
        <f>IF(ISNUMBER(I233),ROUND(VLOOKUP($I233,Faktoren!$A$29:$R$84,13,FALSE)*$G233/12*20,0)/20,0)</f>
        <v>0</v>
      </c>
      <c r="K233" s="9">
        <f>IF(ISNUMBER(I233),ROUND(VLOOKUP($I233,Faktoren!$A$29:$R$84,15,FALSE)*$G233/12*20,0)/20,0)</f>
        <v>0</v>
      </c>
      <c r="L233" s="27"/>
      <c r="M233" s="24">
        <f t="shared" si="29"/>
        <v>0</v>
      </c>
      <c r="N233" s="9">
        <f>IF(ISNUMBER(I233),ROUND(VLOOKUP($I233,Faktoren!$A$29:$R$84,12,FALSE)*$G233/12*20,0)/20,0)</f>
        <v>0</v>
      </c>
      <c r="O233" s="9">
        <f>IF(ISNUMBER(I233),ROUND(VLOOKUP($I233,Faktoren!$A$29:$R$84,14,FALSE)*$G233/12*20,0)/20,0)</f>
        <v>0</v>
      </c>
      <c r="P233" s="27"/>
      <c r="Q233" s="64">
        <f t="shared" si="30"/>
        <v>0</v>
      </c>
      <c r="R233" s="9">
        <f t="shared" si="31"/>
        <v>0</v>
      </c>
      <c r="S233" s="25">
        <f t="shared" si="32"/>
        <v>0</v>
      </c>
    </row>
    <row r="234" spans="1:19" ht="11.25">
      <c r="A234" s="74"/>
      <c r="B234" s="74"/>
      <c r="C234" s="74"/>
      <c r="D234" s="86"/>
      <c r="E234" s="75"/>
      <c r="F234" s="76"/>
      <c r="G234" s="22">
        <f t="shared" si="27"/>
        <v>0</v>
      </c>
      <c r="H234" s="23">
        <f t="shared" si="28"/>
      </c>
      <c r="I234" s="63">
        <f t="shared" si="33"/>
      </c>
      <c r="J234" s="22">
        <f>IF(ISNUMBER(I234),ROUND(VLOOKUP($I234,Faktoren!$A$29:$R$84,13,FALSE)*$G234/12*20,0)/20,0)</f>
        <v>0</v>
      </c>
      <c r="K234" s="9">
        <f>IF(ISNUMBER(I234),ROUND(VLOOKUP($I234,Faktoren!$A$29:$R$84,15,FALSE)*$G234/12*20,0)/20,0)</f>
        <v>0</v>
      </c>
      <c r="L234" s="27"/>
      <c r="M234" s="24">
        <f t="shared" si="29"/>
        <v>0</v>
      </c>
      <c r="N234" s="9">
        <f>IF(ISNUMBER(I234),ROUND(VLOOKUP($I234,Faktoren!$A$29:$R$84,12,FALSE)*$G234/12*20,0)/20,0)</f>
        <v>0</v>
      </c>
      <c r="O234" s="9">
        <f>IF(ISNUMBER(I234),ROUND(VLOOKUP($I234,Faktoren!$A$29:$R$84,14,FALSE)*$G234/12*20,0)/20,0)</f>
        <v>0</v>
      </c>
      <c r="P234" s="27"/>
      <c r="Q234" s="64">
        <f t="shared" si="30"/>
        <v>0</v>
      </c>
      <c r="R234" s="9">
        <f t="shared" si="31"/>
        <v>0</v>
      </c>
      <c r="S234" s="25">
        <f t="shared" si="32"/>
        <v>0</v>
      </c>
    </row>
    <row r="235" spans="1:19" ht="11.25">
      <c r="A235" s="74"/>
      <c r="B235" s="74"/>
      <c r="C235" s="74"/>
      <c r="D235" s="86"/>
      <c r="E235" s="75"/>
      <c r="F235" s="76"/>
      <c r="G235" s="22">
        <f t="shared" si="27"/>
        <v>0</v>
      </c>
      <c r="H235" s="23">
        <f t="shared" si="28"/>
      </c>
      <c r="I235" s="63">
        <f t="shared" si="33"/>
      </c>
      <c r="J235" s="22">
        <f>IF(ISNUMBER(I235),ROUND(VLOOKUP($I235,Faktoren!$A$29:$R$84,13,FALSE)*$G235/12*20,0)/20,0)</f>
        <v>0</v>
      </c>
      <c r="K235" s="9">
        <f>IF(ISNUMBER(I235),ROUND(VLOOKUP($I235,Faktoren!$A$29:$R$84,15,FALSE)*$G235/12*20,0)/20,0)</f>
        <v>0</v>
      </c>
      <c r="L235" s="27"/>
      <c r="M235" s="24">
        <f t="shared" si="29"/>
        <v>0</v>
      </c>
      <c r="N235" s="9">
        <f>IF(ISNUMBER(I235),ROUND(VLOOKUP($I235,Faktoren!$A$29:$R$84,12,FALSE)*$G235/12*20,0)/20,0)</f>
        <v>0</v>
      </c>
      <c r="O235" s="9">
        <f>IF(ISNUMBER(I235),ROUND(VLOOKUP($I235,Faktoren!$A$29:$R$84,14,FALSE)*$G235/12*20,0)/20,0)</f>
        <v>0</v>
      </c>
      <c r="P235" s="27"/>
      <c r="Q235" s="64">
        <f t="shared" si="30"/>
        <v>0</v>
      </c>
      <c r="R235" s="9">
        <f t="shared" si="31"/>
        <v>0</v>
      </c>
      <c r="S235" s="25">
        <f t="shared" si="32"/>
        <v>0</v>
      </c>
    </row>
    <row r="236" spans="1:19" ht="11.25">
      <c r="A236" s="74"/>
      <c r="B236" s="74"/>
      <c r="C236" s="74"/>
      <c r="D236" s="86"/>
      <c r="E236" s="75"/>
      <c r="F236" s="76"/>
      <c r="G236" s="22">
        <f t="shared" si="27"/>
        <v>0</v>
      </c>
      <c r="H236" s="23">
        <f t="shared" si="28"/>
      </c>
      <c r="I236" s="63">
        <f t="shared" si="33"/>
      </c>
      <c r="J236" s="22">
        <f>IF(ISNUMBER(I236),ROUND(VLOOKUP($I236,Faktoren!$A$29:$R$84,13,FALSE)*$G236/12*20,0)/20,0)</f>
        <v>0</v>
      </c>
      <c r="K236" s="9">
        <f>IF(ISNUMBER(I236),ROUND(VLOOKUP($I236,Faktoren!$A$29:$R$84,15,FALSE)*$G236/12*20,0)/20,0)</f>
        <v>0</v>
      </c>
      <c r="L236" s="27"/>
      <c r="M236" s="24">
        <f t="shared" si="29"/>
        <v>0</v>
      </c>
      <c r="N236" s="9">
        <f>IF(ISNUMBER(I236),ROUND(VLOOKUP($I236,Faktoren!$A$29:$R$84,12,FALSE)*$G236/12*20,0)/20,0)</f>
        <v>0</v>
      </c>
      <c r="O236" s="9">
        <f>IF(ISNUMBER(I236),ROUND(VLOOKUP($I236,Faktoren!$A$29:$R$84,14,FALSE)*$G236/12*20,0)/20,0)</f>
        <v>0</v>
      </c>
      <c r="P236" s="27"/>
      <c r="Q236" s="64">
        <f t="shared" si="30"/>
        <v>0</v>
      </c>
      <c r="R236" s="9">
        <f t="shared" si="31"/>
        <v>0</v>
      </c>
      <c r="S236" s="25">
        <f t="shared" si="32"/>
        <v>0</v>
      </c>
    </row>
    <row r="237" spans="1:19" ht="11.25">
      <c r="A237" s="74"/>
      <c r="B237" s="74"/>
      <c r="C237" s="74"/>
      <c r="D237" s="86"/>
      <c r="E237" s="75"/>
      <c r="F237" s="76"/>
      <c r="G237" s="22">
        <f t="shared" si="27"/>
        <v>0</v>
      </c>
      <c r="H237" s="23">
        <f t="shared" si="28"/>
      </c>
      <c r="I237" s="63">
        <f t="shared" si="33"/>
      </c>
      <c r="J237" s="22">
        <f>IF(ISNUMBER(I237),ROUND(VLOOKUP($I237,Faktoren!$A$29:$R$84,13,FALSE)*$G237/12*20,0)/20,0)</f>
        <v>0</v>
      </c>
      <c r="K237" s="9">
        <f>IF(ISNUMBER(I237),ROUND(VLOOKUP($I237,Faktoren!$A$29:$R$84,15,FALSE)*$G237/12*20,0)/20,0)</f>
        <v>0</v>
      </c>
      <c r="L237" s="27"/>
      <c r="M237" s="24">
        <f t="shared" si="29"/>
        <v>0</v>
      </c>
      <c r="N237" s="9">
        <f>IF(ISNUMBER(I237),ROUND(VLOOKUP($I237,Faktoren!$A$29:$R$84,12,FALSE)*$G237/12*20,0)/20,0)</f>
        <v>0</v>
      </c>
      <c r="O237" s="9">
        <f>IF(ISNUMBER(I237),ROUND(VLOOKUP($I237,Faktoren!$A$29:$R$84,14,FALSE)*$G237/12*20,0)/20,0)</f>
        <v>0</v>
      </c>
      <c r="P237" s="27"/>
      <c r="Q237" s="64">
        <f t="shared" si="30"/>
        <v>0</v>
      </c>
      <c r="R237" s="9">
        <f t="shared" si="31"/>
        <v>0</v>
      </c>
      <c r="S237" s="25">
        <f t="shared" si="32"/>
        <v>0</v>
      </c>
    </row>
    <row r="238" spans="1:19" ht="11.25">
      <c r="A238" s="74"/>
      <c r="B238" s="74"/>
      <c r="C238" s="74"/>
      <c r="D238" s="86"/>
      <c r="E238" s="75"/>
      <c r="F238" s="76"/>
      <c r="G238" s="22">
        <f t="shared" si="27"/>
        <v>0</v>
      </c>
      <c r="H238" s="23">
        <f t="shared" si="28"/>
      </c>
      <c r="I238" s="63">
        <f t="shared" si="33"/>
      </c>
      <c r="J238" s="22">
        <f>IF(ISNUMBER(I238),ROUND(VLOOKUP($I238,Faktoren!$A$29:$R$84,13,FALSE)*$G238/12*20,0)/20,0)</f>
        <v>0</v>
      </c>
      <c r="K238" s="9">
        <f>IF(ISNUMBER(I238),ROUND(VLOOKUP($I238,Faktoren!$A$29:$R$84,15,FALSE)*$G238/12*20,0)/20,0)</f>
        <v>0</v>
      </c>
      <c r="L238" s="27"/>
      <c r="M238" s="24">
        <f t="shared" si="29"/>
        <v>0</v>
      </c>
      <c r="N238" s="9">
        <f>IF(ISNUMBER(I238),ROUND(VLOOKUP($I238,Faktoren!$A$29:$R$84,12,FALSE)*$G238/12*20,0)/20,0)</f>
        <v>0</v>
      </c>
      <c r="O238" s="9">
        <f>IF(ISNUMBER(I238),ROUND(VLOOKUP($I238,Faktoren!$A$29:$R$84,14,FALSE)*$G238/12*20,0)/20,0)</f>
        <v>0</v>
      </c>
      <c r="P238" s="27"/>
      <c r="Q238" s="64">
        <f t="shared" si="30"/>
        <v>0</v>
      </c>
      <c r="R238" s="9">
        <f t="shared" si="31"/>
        <v>0</v>
      </c>
      <c r="S238" s="25">
        <f t="shared" si="32"/>
        <v>0</v>
      </c>
    </row>
    <row r="239" spans="1:19" ht="11.25">
      <c r="A239" s="74"/>
      <c r="B239" s="74"/>
      <c r="C239" s="74"/>
      <c r="D239" s="86"/>
      <c r="E239" s="75"/>
      <c r="F239" s="76"/>
      <c r="G239" s="22">
        <f t="shared" si="27"/>
        <v>0</v>
      </c>
      <c r="H239" s="23">
        <f t="shared" si="28"/>
      </c>
      <c r="I239" s="63">
        <f t="shared" si="33"/>
      </c>
      <c r="J239" s="22">
        <f>IF(ISNUMBER(I239),ROUND(VLOOKUP($I239,Faktoren!$A$29:$R$84,13,FALSE)*$G239/12*20,0)/20,0)</f>
        <v>0</v>
      </c>
      <c r="K239" s="9">
        <f>IF(ISNUMBER(I239),ROUND(VLOOKUP($I239,Faktoren!$A$29:$R$84,15,FALSE)*$G239/12*20,0)/20,0)</f>
        <v>0</v>
      </c>
      <c r="L239" s="27"/>
      <c r="M239" s="24">
        <f t="shared" si="29"/>
        <v>0</v>
      </c>
      <c r="N239" s="9">
        <f>IF(ISNUMBER(I239),ROUND(VLOOKUP($I239,Faktoren!$A$29:$R$84,12,FALSE)*$G239/12*20,0)/20,0)</f>
        <v>0</v>
      </c>
      <c r="O239" s="9">
        <f>IF(ISNUMBER(I239),ROUND(VLOOKUP($I239,Faktoren!$A$29:$R$84,14,FALSE)*$G239/12*20,0)/20,0)</f>
        <v>0</v>
      </c>
      <c r="P239" s="27"/>
      <c r="Q239" s="64">
        <f t="shared" si="30"/>
        <v>0</v>
      </c>
      <c r="R239" s="9">
        <f t="shared" si="31"/>
        <v>0</v>
      </c>
      <c r="S239" s="25">
        <f t="shared" si="32"/>
        <v>0</v>
      </c>
    </row>
    <row r="240" spans="1:19" ht="11.25">
      <c r="A240" s="74"/>
      <c r="B240" s="74"/>
      <c r="C240" s="74"/>
      <c r="D240" s="86"/>
      <c r="E240" s="75"/>
      <c r="F240" s="76"/>
      <c r="G240" s="22">
        <f t="shared" si="27"/>
        <v>0</v>
      </c>
      <c r="H240" s="23">
        <f t="shared" si="28"/>
      </c>
      <c r="I240" s="63">
        <f t="shared" si="33"/>
      </c>
      <c r="J240" s="22">
        <f>IF(ISNUMBER(I240),ROUND(VLOOKUP($I240,Faktoren!$A$29:$R$84,13,FALSE)*$G240/12*20,0)/20,0)</f>
        <v>0</v>
      </c>
      <c r="K240" s="9">
        <f>IF(ISNUMBER(I240),ROUND(VLOOKUP($I240,Faktoren!$A$29:$R$84,15,FALSE)*$G240/12*20,0)/20,0)</f>
        <v>0</v>
      </c>
      <c r="L240" s="27"/>
      <c r="M240" s="24">
        <f t="shared" si="29"/>
        <v>0</v>
      </c>
      <c r="N240" s="9">
        <f>IF(ISNUMBER(I240),ROUND(VLOOKUP($I240,Faktoren!$A$29:$R$84,12,FALSE)*$G240/12*20,0)/20,0)</f>
        <v>0</v>
      </c>
      <c r="O240" s="9">
        <f>IF(ISNUMBER(I240),ROUND(VLOOKUP($I240,Faktoren!$A$29:$R$84,14,FALSE)*$G240/12*20,0)/20,0)</f>
        <v>0</v>
      </c>
      <c r="P240" s="27"/>
      <c r="Q240" s="64">
        <f t="shared" si="30"/>
        <v>0</v>
      </c>
      <c r="R240" s="9">
        <f t="shared" si="31"/>
        <v>0</v>
      </c>
      <c r="S240" s="25">
        <f t="shared" si="32"/>
        <v>0</v>
      </c>
    </row>
    <row r="241" spans="1:19" ht="11.25">
      <c r="A241" s="74"/>
      <c r="B241" s="74"/>
      <c r="C241" s="74"/>
      <c r="D241" s="86"/>
      <c r="E241" s="75"/>
      <c r="F241" s="76"/>
      <c r="G241" s="22">
        <f t="shared" si="27"/>
        <v>0</v>
      </c>
      <c r="H241" s="23">
        <f t="shared" si="28"/>
      </c>
      <c r="I241" s="63">
        <f t="shared" si="33"/>
      </c>
      <c r="J241" s="22">
        <f>IF(ISNUMBER(I241),ROUND(VLOOKUP($I241,Faktoren!$A$29:$R$84,13,FALSE)*$G241/12*20,0)/20,0)</f>
        <v>0</v>
      </c>
      <c r="K241" s="9">
        <f>IF(ISNUMBER(I241),ROUND(VLOOKUP($I241,Faktoren!$A$29:$R$84,15,FALSE)*$G241/12*20,0)/20,0)</f>
        <v>0</v>
      </c>
      <c r="L241" s="27"/>
      <c r="M241" s="24">
        <f t="shared" si="29"/>
        <v>0</v>
      </c>
      <c r="N241" s="9">
        <f>IF(ISNUMBER(I241),ROUND(VLOOKUP($I241,Faktoren!$A$29:$R$84,12,FALSE)*$G241/12*20,0)/20,0)</f>
        <v>0</v>
      </c>
      <c r="O241" s="9">
        <f>IF(ISNUMBER(I241),ROUND(VLOOKUP($I241,Faktoren!$A$29:$R$84,14,FALSE)*$G241/12*20,0)/20,0)</f>
        <v>0</v>
      </c>
      <c r="P241" s="27"/>
      <c r="Q241" s="64">
        <f t="shared" si="30"/>
        <v>0</v>
      </c>
      <c r="R241" s="9">
        <f t="shared" si="31"/>
        <v>0</v>
      </c>
      <c r="S241" s="25">
        <f t="shared" si="32"/>
        <v>0</v>
      </c>
    </row>
    <row r="242" spans="1:19" ht="11.25">
      <c r="A242" s="74"/>
      <c r="B242" s="74"/>
      <c r="C242" s="74"/>
      <c r="D242" s="86"/>
      <c r="E242" s="75"/>
      <c r="F242" s="76"/>
      <c r="G242" s="22">
        <f t="shared" si="27"/>
        <v>0</v>
      </c>
      <c r="H242" s="23">
        <f t="shared" si="28"/>
      </c>
      <c r="I242" s="63">
        <f t="shared" si="33"/>
      </c>
      <c r="J242" s="22">
        <f>IF(ISNUMBER(I242),ROUND(VLOOKUP($I242,Faktoren!$A$29:$R$84,13,FALSE)*$G242/12*20,0)/20,0)</f>
        <v>0</v>
      </c>
      <c r="K242" s="9">
        <f>IF(ISNUMBER(I242),ROUND(VLOOKUP($I242,Faktoren!$A$29:$R$84,15,FALSE)*$G242/12*20,0)/20,0)</f>
        <v>0</v>
      </c>
      <c r="L242" s="27"/>
      <c r="M242" s="24">
        <f t="shared" si="29"/>
        <v>0</v>
      </c>
      <c r="N242" s="9">
        <f>IF(ISNUMBER(I242),ROUND(VLOOKUP($I242,Faktoren!$A$29:$R$84,12,FALSE)*$G242/12*20,0)/20,0)</f>
        <v>0</v>
      </c>
      <c r="O242" s="9">
        <f>IF(ISNUMBER(I242),ROUND(VLOOKUP($I242,Faktoren!$A$29:$R$84,14,FALSE)*$G242/12*20,0)/20,0)</f>
        <v>0</v>
      </c>
      <c r="P242" s="27"/>
      <c r="Q242" s="64">
        <f t="shared" si="30"/>
        <v>0</v>
      </c>
      <c r="R242" s="9">
        <f t="shared" si="31"/>
        <v>0</v>
      </c>
      <c r="S242" s="25">
        <f t="shared" si="32"/>
        <v>0</v>
      </c>
    </row>
    <row r="243" spans="1:19" ht="11.25">
      <c r="A243" s="74"/>
      <c r="B243" s="74"/>
      <c r="C243" s="74"/>
      <c r="D243" s="86"/>
      <c r="E243" s="75"/>
      <c r="F243" s="76"/>
      <c r="G243" s="22">
        <f t="shared" si="27"/>
        <v>0</v>
      </c>
      <c r="H243" s="23">
        <f t="shared" si="28"/>
      </c>
      <c r="I243" s="63">
        <f t="shared" si="33"/>
      </c>
      <c r="J243" s="22">
        <f>IF(ISNUMBER(I243),ROUND(VLOOKUP($I243,Faktoren!$A$29:$R$84,13,FALSE)*$G243/12*20,0)/20,0)</f>
        <v>0</v>
      </c>
      <c r="K243" s="9">
        <f>IF(ISNUMBER(I243),ROUND(VLOOKUP($I243,Faktoren!$A$29:$R$84,15,FALSE)*$G243/12*20,0)/20,0)</f>
        <v>0</v>
      </c>
      <c r="L243" s="27"/>
      <c r="M243" s="24">
        <f t="shared" si="29"/>
        <v>0</v>
      </c>
      <c r="N243" s="9">
        <f>IF(ISNUMBER(I243),ROUND(VLOOKUP($I243,Faktoren!$A$29:$R$84,12,FALSE)*$G243/12*20,0)/20,0)</f>
        <v>0</v>
      </c>
      <c r="O243" s="9">
        <f>IF(ISNUMBER(I243),ROUND(VLOOKUP($I243,Faktoren!$A$29:$R$84,14,FALSE)*$G243/12*20,0)/20,0)</f>
        <v>0</v>
      </c>
      <c r="P243" s="27"/>
      <c r="Q243" s="64">
        <f t="shared" si="30"/>
        <v>0</v>
      </c>
      <c r="R243" s="9">
        <f t="shared" si="31"/>
        <v>0</v>
      </c>
      <c r="S243" s="25">
        <f t="shared" si="32"/>
        <v>0</v>
      </c>
    </row>
    <row r="244" spans="1:19" ht="11.25">
      <c r="A244" s="74"/>
      <c r="B244" s="74"/>
      <c r="C244" s="74"/>
      <c r="D244" s="86"/>
      <c r="E244" s="75"/>
      <c r="F244" s="76"/>
      <c r="G244" s="22">
        <f t="shared" si="27"/>
        <v>0</v>
      </c>
      <c r="H244" s="23">
        <f t="shared" si="28"/>
      </c>
      <c r="I244" s="63">
        <f t="shared" si="33"/>
      </c>
      <c r="J244" s="22">
        <f>IF(ISNUMBER(I244),ROUND(VLOOKUP($I244,Faktoren!$A$29:$R$84,13,FALSE)*$G244/12*20,0)/20,0)</f>
        <v>0</v>
      </c>
      <c r="K244" s="9">
        <f>IF(ISNUMBER(I244),ROUND(VLOOKUP($I244,Faktoren!$A$29:$R$84,15,FALSE)*$G244/12*20,0)/20,0)</f>
        <v>0</v>
      </c>
      <c r="L244" s="27"/>
      <c r="M244" s="24">
        <f t="shared" si="29"/>
        <v>0</v>
      </c>
      <c r="N244" s="9">
        <f>IF(ISNUMBER(I244),ROUND(VLOOKUP($I244,Faktoren!$A$29:$R$84,12,FALSE)*$G244/12*20,0)/20,0)</f>
        <v>0</v>
      </c>
      <c r="O244" s="9">
        <f>IF(ISNUMBER(I244),ROUND(VLOOKUP($I244,Faktoren!$A$29:$R$84,14,FALSE)*$G244/12*20,0)/20,0)</f>
        <v>0</v>
      </c>
      <c r="P244" s="27"/>
      <c r="Q244" s="64">
        <f t="shared" si="30"/>
        <v>0</v>
      </c>
      <c r="R244" s="9">
        <f t="shared" si="31"/>
        <v>0</v>
      </c>
      <c r="S244" s="25">
        <f t="shared" si="32"/>
        <v>0</v>
      </c>
    </row>
    <row r="245" spans="1:19" ht="11.25">
      <c r="A245" s="74"/>
      <c r="B245" s="74"/>
      <c r="C245" s="74"/>
      <c r="D245" s="86"/>
      <c r="E245" s="75"/>
      <c r="F245" s="76"/>
      <c r="G245" s="22">
        <f t="shared" si="27"/>
        <v>0</v>
      </c>
      <c r="H245" s="23">
        <f t="shared" si="28"/>
      </c>
      <c r="I245" s="63">
        <f t="shared" si="33"/>
      </c>
      <c r="J245" s="22">
        <f>IF(ISNUMBER(I245),ROUND(VLOOKUP($I245,Faktoren!$A$29:$R$84,13,FALSE)*$G245/12*20,0)/20,0)</f>
        <v>0</v>
      </c>
      <c r="K245" s="9">
        <f>IF(ISNUMBER(I245),ROUND(VLOOKUP($I245,Faktoren!$A$29:$R$84,15,FALSE)*$G245/12*20,0)/20,0)</f>
        <v>0</v>
      </c>
      <c r="L245" s="27"/>
      <c r="M245" s="24">
        <f t="shared" si="29"/>
        <v>0</v>
      </c>
      <c r="N245" s="9">
        <f>IF(ISNUMBER(I245),ROUND(VLOOKUP($I245,Faktoren!$A$29:$R$84,12,FALSE)*$G245/12*20,0)/20,0)</f>
        <v>0</v>
      </c>
      <c r="O245" s="9">
        <f>IF(ISNUMBER(I245),ROUND(VLOOKUP($I245,Faktoren!$A$29:$R$84,14,FALSE)*$G245/12*20,0)/20,0)</f>
        <v>0</v>
      </c>
      <c r="P245" s="27"/>
      <c r="Q245" s="64">
        <f t="shared" si="30"/>
        <v>0</v>
      </c>
      <c r="R245" s="9">
        <f t="shared" si="31"/>
        <v>0</v>
      </c>
      <c r="S245" s="25">
        <f t="shared" si="32"/>
        <v>0</v>
      </c>
    </row>
    <row r="246" spans="1:19" ht="11.25">
      <c r="A246" s="74"/>
      <c r="B246" s="74"/>
      <c r="C246" s="74"/>
      <c r="D246" s="86"/>
      <c r="E246" s="75"/>
      <c r="F246" s="76"/>
      <c r="G246" s="22">
        <f t="shared" si="27"/>
        <v>0</v>
      </c>
      <c r="H246" s="23">
        <f t="shared" si="28"/>
      </c>
      <c r="I246" s="63">
        <f t="shared" si="33"/>
      </c>
      <c r="J246" s="22">
        <f>IF(ISNUMBER(I246),ROUND(VLOOKUP($I246,Faktoren!$A$29:$R$84,13,FALSE)*$G246/12*20,0)/20,0)</f>
        <v>0</v>
      </c>
      <c r="K246" s="9">
        <f>IF(ISNUMBER(I246),ROUND(VLOOKUP($I246,Faktoren!$A$29:$R$84,15,FALSE)*$G246/12*20,0)/20,0)</f>
        <v>0</v>
      </c>
      <c r="L246" s="27"/>
      <c r="M246" s="24">
        <f t="shared" si="29"/>
        <v>0</v>
      </c>
      <c r="N246" s="9">
        <f>IF(ISNUMBER(I246),ROUND(VLOOKUP($I246,Faktoren!$A$29:$R$84,12,FALSE)*$G246/12*20,0)/20,0)</f>
        <v>0</v>
      </c>
      <c r="O246" s="9">
        <f>IF(ISNUMBER(I246),ROUND(VLOOKUP($I246,Faktoren!$A$29:$R$84,14,FALSE)*$G246/12*20,0)/20,0)</f>
        <v>0</v>
      </c>
      <c r="P246" s="27"/>
      <c r="Q246" s="64">
        <f t="shared" si="30"/>
        <v>0</v>
      </c>
      <c r="R246" s="9">
        <f t="shared" si="31"/>
        <v>0</v>
      </c>
      <c r="S246" s="25">
        <f t="shared" si="32"/>
        <v>0</v>
      </c>
    </row>
    <row r="247" spans="1:19" ht="11.25">
      <c r="A247" s="74"/>
      <c r="B247" s="74"/>
      <c r="C247" s="74"/>
      <c r="D247" s="86"/>
      <c r="E247" s="75"/>
      <c r="F247" s="76"/>
      <c r="G247" s="22">
        <f t="shared" si="27"/>
        <v>0</v>
      </c>
      <c r="H247" s="23">
        <f t="shared" si="28"/>
      </c>
      <c r="I247" s="63">
        <f t="shared" si="33"/>
      </c>
      <c r="J247" s="22">
        <f>IF(ISNUMBER(I247),ROUND(VLOOKUP($I247,Faktoren!$A$29:$R$84,13,FALSE)*$G247/12*20,0)/20,0)</f>
        <v>0</v>
      </c>
      <c r="K247" s="9">
        <f>IF(ISNUMBER(I247),ROUND(VLOOKUP($I247,Faktoren!$A$29:$R$84,15,FALSE)*$G247/12*20,0)/20,0)</f>
        <v>0</v>
      </c>
      <c r="L247" s="27"/>
      <c r="M247" s="24">
        <f t="shared" si="29"/>
        <v>0</v>
      </c>
      <c r="N247" s="9">
        <f>IF(ISNUMBER(I247),ROUND(VLOOKUP($I247,Faktoren!$A$29:$R$84,12,FALSE)*$G247/12*20,0)/20,0)</f>
        <v>0</v>
      </c>
      <c r="O247" s="9">
        <f>IF(ISNUMBER(I247),ROUND(VLOOKUP($I247,Faktoren!$A$29:$R$84,14,FALSE)*$G247/12*20,0)/20,0)</f>
        <v>0</v>
      </c>
      <c r="P247" s="27"/>
      <c r="Q247" s="64">
        <f t="shared" si="30"/>
        <v>0</v>
      </c>
      <c r="R247" s="9">
        <f t="shared" si="31"/>
        <v>0</v>
      </c>
      <c r="S247" s="25">
        <f t="shared" si="32"/>
        <v>0</v>
      </c>
    </row>
    <row r="248" spans="1:19" ht="11.25">
      <c r="A248" s="74"/>
      <c r="B248" s="74"/>
      <c r="C248" s="74"/>
      <c r="D248" s="86"/>
      <c r="E248" s="75"/>
      <c r="F248" s="76"/>
      <c r="G248" s="22">
        <f aca="true" t="shared" si="34" ref="G248:G311">ROUND(IF($B$12="N",1,IF(OR(D248&gt;=0.3,E248&gt;0.75*$B$20),1,0))*MAX(0,IF(E248&gt;0.75*$B$20,MAX($B$20/8,E248-$B$19*D248),E248-$B$19*D248)),0)</f>
        <v>0</v>
      </c>
      <c r="H248" s="23">
        <f aca="true" t="shared" si="35" ref="H248:H311">IF($B248="","",(YEAR(F248)))</f>
      </c>
      <c r="I248" s="63">
        <f t="shared" si="33"/>
      </c>
      <c r="J248" s="22">
        <f>IF(ISNUMBER(I248),ROUND(VLOOKUP($I248,Faktoren!$A$29:$R$84,13,FALSE)*$G248/12*20,0)/20,0)</f>
        <v>0</v>
      </c>
      <c r="K248" s="9">
        <f>IF(ISNUMBER(I248),ROUND(VLOOKUP($I248,Faktoren!$A$29:$R$84,15,FALSE)*$G248/12*20,0)/20,0)</f>
        <v>0</v>
      </c>
      <c r="L248" s="27"/>
      <c r="M248" s="24">
        <f aca="true" t="shared" si="36" ref="M248:M311">SUM(J248:L248)</f>
        <v>0</v>
      </c>
      <c r="N248" s="9">
        <f>IF(ISNUMBER(I248),ROUND(VLOOKUP($I248,Faktoren!$A$29:$R$84,12,FALSE)*$G248/12*20,0)/20,0)</f>
        <v>0</v>
      </c>
      <c r="O248" s="9">
        <f>IF(ISNUMBER(I248),ROUND(VLOOKUP($I248,Faktoren!$A$29:$R$84,14,FALSE)*$G248/12*20,0)/20,0)</f>
        <v>0</v>
      </c>
      <c r="P248" s="27"/>
      <c r="Q248" s="64">
        <f aca="true" t="shared" si="37" ref="Q248:Q311">IF(ISNUMBER(I248),ROUND($B$17*G248/12*20,0)/20,0)</f>
        <v>0</v>
      </c>
      <c r="R248" s="9">
        <f aca="true" t="shared" si="38" ref="R248:R311">SUM(N248:Q248)</f>
        <v>0</v>
      </c>
      <c r="S248" s="25">
        <f aca="true" t="shared" si="39" ref="S248:S311">R248+M248</f>
        <v>0</v>
      </c>
    </row>
    <row r="249" spans="1:19" ht="11.25">
      <c r="A249" s="74"/>
      <c r="B249" s="74"/>
      <c r="C249" s="74"/>
      <c r="D249" s="86"/>
      <c r="E249" s="75"/>
      <c r="F249" s="76"/>
      <c r="G249" s="22">
        <f t="shared" si="34"/>
        <v>0</v>
      </c>
      <c r="H249" s="23">
        <f t="shared" si="35"/>
      </c>
      <c r="I249" s="63">
        <f t="shared" si="33"/>
      </c>
      <c r="J249" s="22">
        <f>IF(ISNUMBER(I249),ROUND(VLOOKUP($I249,Faktoren!$A$29:$R$84,13,FALSE)*$G249/12*20,0)/20,0)</f>
        <v>0</v>
      </c>
      <c r="K249" s="9">
        <f>IF(ISNUMBER(I249),ROUND(VLOOKUP($I249,Faktoren!$A$29:$R$84,15,FALSE)*$G249/12*20,0)/20,0)</f>
        <v>0</v>
      </c>
      <c r="L249" s="27"/>
      <c r="M249" s="24">
        <f t="shared" si="36"/>
        <v>0</v>
      </c>
      <c r="N249" s="9">
        <f>IF(ISNUMBER(I249),ROUND(VLOOKUP($I249,Faktoren!$A$29:$R$84,12,FALSE)*$G249/12*20,0)/20,0)</f>
        <v>0</v>
      </c>
      <c r="O249" s="9">
        <f>IF(ISNUMBER(I249),ROUND(VLOOKUP($I249,Faktoren!$A$29:$R$84,14,FALSE)*$G249/12*20,0)/20,0)</f>
        <v>0</v>
      </c>
      <c r="P249" s="27"/>
      <c r="Q249" s="64">
        <f t="shared" si="37"/>
        <v>0</v>
      </c>
      <c r="R249" s="9">
        <f t="shared" si="38"/>
        <v>0</v>
      </c>
      <c r="S249" s="25">
        <f t="shared" si="39"/>
        <v>0</v>
      </c>
    </row>
    <row r="250" spans="1:19" ht="11.25">
      <c r="A250" s="74"/>
      <c r="B250" s="74"/>
      <c r="C250" s="74"/>
      <c r="D250" s="86"/>
      <c r="E250" s="75"/>
      <c r="F250" s="76"/>
      <c r="G250" s="22">
        <f t="shared" si="34"/>
        <v>0</v>
      </c>
      <c r="H250" s="23">
        <f t="shared" si="35"/>
      </c>
      <c r="I250" s="63">
        <f t="shared" si="33"/>
      </c>
      <c r="J250" s="22">
        <f>IF(ISNUMBER(I250),ROUND(VLOOKUP($I250,Faktoren!$A$29:$R$84,13,FALSE)*$G250/12*20,0)/20,0)</f>
        <v>0</v>
      </c>
      <c r="K250" s="9">
        <f>IF(ISNUMBER(I250),ROUND(VLOOKUP($I250,Faktoren!$A$29:$R$84,15,FALSE)*$G250/12*20,0)/20,0)</f>
        <v>0</v>
      </c>
      <c r="L250" s="27"/>
      <c r="M250" s="24">
        <f t="shared" si="36"/>
        <v>0</v>
      </c>
      <c r="N250" s="9">
        <f>IF(ISNUMBER(I250),ROUND(VLOOKUP($I250,Faktoren!$A$29:$R$84,12,FALSE)*$G250/12*20,0)/20,0)</f>
        <v>0</v>
      </c>
      <c r="O250" s="9">
        <f>IF(ISNUMBER(I250),ROUND(VLOOKUP($I250,Faktoren!$A$29:$R$84,14,FALSE)*$G250/12*20,0)/20,0)</f>
        <v>0</v>
      </c>
      <c r="P250" s="27"/>
      <c r="Q250" s="64">
        <f t="shared" si="37"/>
        <v>0</v>
      </c>
      <c r="R250" s="9">
        <f t="shared" si="38"/>
        <v>0</v>
      </c>
      <c r="S250" s="25">
        <f t="shared" si="39"/>
        <v>0</v>
      </c>
    </row>
    <row r="251" spans="1:19" ht="11.25">
      <c r="A251" s="74"/>
      <c r="B251" s="74"/>
      <c r="C251" s="74"/>
      <c r="D251" s="86"/>
      <c r="E251" s="75"/>
      <c r="F251" s="76"/>
      <c r="G251" s="22">
        <f t="shared" si="34"/>
        <v>0</v>
      </c>
      <c r="H251" s="23">
        <f t="shared" si="35"/>
      </c>
      <c r="I251" s="63">
        <f t="shared" si="33"/>
      </c>
      <c r="J251" s="22">
        <f>IF(ISNUMBER(I251),ROUND(VLOOKUP($I251,Faktoren!$A$29:$R$84,13,FALSE)*$G251/12*20,0)/20,0)</f>
        <v>0</v>
      </c>
      <c r="K251" s="9">
        <f>IF(ISNUMBER(I251),ROUND(VLOOKUP($I251,Faktoren!$A$29:$R$84,15,FALSE)*$G251/12*20,0)/20,0)</f>
        <v>0</v>
      </c>
      <c r="L251" s="27"/>
      <c r="M251" s="24">
        <f t="shared" si="36"/>
        <v>0</v>
      </c>
      <c r="N251" s="9">
        <f>IF(ISNUMBER(I251),ROUND(VLOOKUP($I251,Faktoren!$A$29:$R$84,12,FALSE)*$G251/12*20,0)/20,0)</f>
        <v>0</v>
      </c>
      <c r="O251" s="9">
        <f>IF(ISNUMBER(I251),ROUND(VLOOKUP($I251,Faktoren!$A$29:$R$84,14,FALSE)*$G251/12*20,0)/20,0)</f>
        <v>0</v>
      </c>
      <c r="P251" s="27"/>
      <c r="Q251" s="64">
        <f t="shared" si="37"/>
        <v>0</v>
      </c>
      <c r="R251" s="9">
        <f t="shared" si="38"/>
        <v>0</v>
      </c>
      <c r="S251" s="25">
        <f t="shared" si="39"/>
        <v>0</v>
      </c>
    </row>
    <row r="252" spans="1:19" ht="11.25">
      <c r="A252" s="74"/>
      <c r="B252" s="74"/>
      <c r="C252" s="74"/>
      <c r="D252" s="86"/>
      <c r="E252" s="75"/>
      <c r="F252" s="76"/>
      <c r="G252" s="22">
        <f t="shared" si="34"/>
        <v>0</v>
      </c>
      <c r="H252" s="23">
        <f t="shared" si="35"/>
      </c>
      <c r="I252" s="63">
        <f t="shared" si="33"/>
      </c>
      <c r="J252" s="22">
        <f>IF(ISNUMBER(I252),ROUND(VLOOKUP($I252,Faktoren!$A$29:$R$84,13,FALSE)*$G252/12*20,0)/20,0)</f>
        <v>0</v>
      </c>
      <c r="K252" s="9">
        <f>IF(ISNUMBER(I252),ROUND(VLOOKUP($I252,Faktoren!$A$29:$R$84,15,FALSE)*$G252/12*20,0)/20,0)</f>
        <v>0</v>
      </c>
      <c r="L252" s="27"/>
      <c r="M252" s="24">
        <f t="shared" si="36"/>
        <v>0</v>
      </c>
      <c r="N252" s="9">
        <f>IF(ISNUMBER(I252),ROUND(VLOOKUP($I252,Faktoren!$A$29:$R$84,12,FALSE)*$G252/12*20,0)/20,0)</f>
        <v>0</v>
      </c>
      <c r="O252" s="9">
        <f>IF(ISNUMBER(I252),ROUND(VLOOKUP($I252,Faktoren!$A$29:$R$84,14,FALSE)*$G252/12*20,0)/20,0)</f>
        <v>0</v>
      </c>
      <c r="P252" s="27"/>
      <c r="Q252" s="64">
        <f t="shared" si="37"/>
        <v>0</v>
      </c>
      <c r="R252" s="9">
        <f t="shared" si="38"/>
        <v>0</v>
      </c>
      <c r="S252" s="25">
        <f t="shared" si="39"/>
        <v>0</v>
      </c>
    </row>
    <row r="253" spans="1:19" ht="11.25">
      <c r="A253" s="74"/>
      <c r="B253" s="74"/>
      <c r="C253" s="74"/>
      <c r="D253" s="86"/>
      <c r="E253" s="75"/>
      <c r="F253" s="76"/>
      <c r="G253" s="22">
        <f t="shared" si="34"/>
        <v>0</v>
      </c>
      <c r="H253" s="23">
        <f t="shared" si="35"/>
      </c>
      <c r="I253" s="63">
        <f t="shared" si="33"/>
      </c>
      <c r="J253" s="22">
        <f>IF(ISNUMBER(I253),ROUND(VLOOKUP($I253,Faktoren!$A$29:$R$84,13,FALSE)*$G253/12*20,0)/20,0)</f>
        <v>0</v>
      </c>
      <c r="K253" s="9">
        <f>IF(ISNUMBER(I253),ROUND(VLOOKUP($I253,Faktoren!$A$29:$R$84,15,FALSE)*$G253/12*20,0)/20,0)</f>
        <v>0</v>
      </c>
      <c r="L253" s="27"/>
      <c r="M253" s="24">
        <f t="shared" si="36"/>
        <v>0</v>
      </c>
      <c r="N253" s="9">
        <f>IF(ISNUMBER(I253),ROUND(VLOOKUP($I253,Faktoren!$A$29:$R$84,12,FALSE)*$G253/12*20,0)/20,0)</f>
        <v>0</v>
      </c>
      <c r="O253" s="9">
        <f>IF(ISNUMBER(I253),ROUND(VLOOKUP($I253,Faktoren!$A$29:$R$84,14,FALSE)*$G253/12*20,0)/20,0)</f>
        <v>0</v>
      </c>
      <c r="P253" s="27"/>
      <c r="Q253" s="64">
        <f t="shared" si="37"/>
        <v>0</v>
      </c>
      <c r="R253" s="9">
        <f t="shared" si="38"/>
        <v>0</v>
      </c>
      <c r="S253" s="25">
        <f t="shared" si="39"/>
        <v>0</v>
      </c>
    </row>
    <row r="254" spans="1:19" ht="11.25">
      <c r="A254" s="74"/>
      <c r="B254" s="74"/>
      <c r="C254" s="74"/>
      <c r="D254" s="86"/>
      <c r="E254" s="75"/>
      <c r="F254" s="76"/>
      <c r="G254" s="22">
        <f t="shared" si="34"/>
        <v>0</v>
      </c>
      <c r="H254" s="23">
        <f t="shared" si="35"/>
      </c>
      <c r="I254" s="63">
        <f t="shared" si="33"/>
      </c>
      <c r="J254" s="22">
        <f>IF(ISNUMBER(I254),ROUND(VLOOKUP($I254,Faktoren!$A$29:$R$84,13,FALSE)*$G254/12*20,0)/20,0)</f>
        <v>0</v>
      </c>
      <c r="K254" s="9">
        <f>IF(ISNUMBER(I254),ROUND(VLOOKUP($I254,Faktoren!$A$29:$R$84,15,FALSE)*$G254/12*20,0)/20,0)</f>
        <v>0</v>
      </c>
      <c r="L254" s="27"/>
      <c r="M254" s="24">
        <f t="shared" si="36"/>
        <v>0</v>
      </c>
      <c r="N254" s="9">
        <f>IF(ISNUMBER(I254),ROUND(VLOOKUP($I254,Faktoren!$A$29:$R$84,12,FALSE)*$G254/12*20,0)/20,0)</f>
        <v>0</v>
      </c>
      <c r="O254" s="9">
        <f>IF(ISNUMBER(I254),ROUND(VLOOKUP($I254,Faktoren!$A$29:$R$84,14,FALSE)*$G254/12*20,0)/20,0)</f>
        <v>0</v>
      </c>
      <c r="P254" s="27"/>
      <c r="Q254" s="64">
        <f t="shared" si="37"/>
        <v>0</v>
      </c>
      <c r="R254" s="9">
        <f t="shared" si="38"/>
        <v>0</v>
      </c>
      <c r="S254" s="25">
        <f t="shared" si="39"/>
        <v>0</v>
      </c>
    </row>
    <row r="255" spans="1:19" ht="11.25">
      <c r="A255" s="74"/>
      <c r="B255" s="74"/>
      <c r="C255" s="74"/>
      <c r="D255" s="86"/>
      <c r="E255" s="75"/>
      <c r="F255" s="76"/>
      <c r="G255" s="22">
        <f t="shared" si="34"/>
        <v>0</v>
      </c>
      <c r="H255" s="23">
        <f t="shared" si="35"/>
      </c>
      <c r="I255" s="63">
        <f t="shared" si="33"/>
      </c>
      <c r="J255" s="22">
        <f>IF(ISNUMBER(I255),ROUND(VLOOKUP($I255,Faktoren!$A$29:$R$84,13,FALSE)*$G255/12*20,0)/20,0)</f>
        <v>0</v>
      </c>
      <c r="K255" s="9">
        <f>IF(ISNUMBER(I255),ROUND(VLOOKUP($I255,Faktoren!$A$29:$R$84,15,FALSE)*$G255/12*20,0)/20,0)</f>
        <v>0</v>
      </c>
      <c r="L255" s="27"/>
      <c r="M255" s="24">
        <f t="shared" si="36"/>
        <v>0</v>
      </c>
      <c r="N255" s="9">
        <f>IF(ISNUMBER(I255),ROUND(VLOOKUP($I255,Faktoren!$A$29:$R$84,12,FALSE)*$G255/12*20,0)/20,0)</f>
        <v>0</v>
      </c>
      <c r="O255" s="9">
        <f>IF(ISNUMBER(I255),ROUND(VLOOKUP($I255,Faktoren!$A$29:$R$84,14,FALSE)*$G255/12*20,0)/20,0)</f>
        <v>0</v>
      </c>
      <c r="P255" s="27"/>
      <c r="Q255" s="64">
        <f t="shared" si="37"/>
        <v>0</v>
      </c>
      <c r="R255" s="9">
        <f t="shared" si="38"/>
        <v>0</v>
      </c>
      <c r="S255" s="25">
        <f t="shared" si="39"/>
        <v>0</v>
      </c>
    </row>
    <row r="256" spans="1:19" ht="11.25">
      <c r="A256" s="74"/>
      <c r="B256" s="74"/>
      <c r="C256" s="74"/>
      <c r="D256" s="86"/>
      <c r="E256" s="75"/>
      <c r="F256" s="76"/>
      <c r="G256" s="22">
        <f t="shared" si="34"/>
        <v>0</v>
      </c>
      <c r="H256" s="23">
        <f t="shared" si="35"/>
      </c>
      <c r="I256" s="63">
        <f t="shared" si="33"/>
      </c>
      <c r="J256" s="22">
        <f>IF(ISNUMBER(I256),ROUND(VLOOKUP($I256,Faktoren!$A$29:$R$84,13,FALSE)*$G256/12*20,0)/20,0)</f>
        <v>0</v>
      </c>
      <c r="K256" s="9">
        <f>IF(ISNUMBER(I256),ROUND(VLOOKUP($I256,Faktoren!$A$29:$R$84,15,FALSE)*$G256/12*20,0)/20,0)</f>
        <v>0</v>
      </c>
      <c r="L256" s="27"/>
      <c r="M256" s="24">
        <f t="shared" si="36"/>
        <v>0</v>
      </c>
      <c r="N256" s="9">
        <f>IF(ISNUMBER(I256),ROUND(VLOOKUP($I256,Faktoren!$A$29:$R$84,12,FALSE)*$G256/12*20,0)/20,0)</f>
        <v>0</v>
      </c>
      <c r="O256" s="9">
        <f>IF(ISNUMBER(I256),ROUND(VLOOKUP($I256,Faktoren!$A$29:$R$84,14,FALSE)*$G256/12*20,0)/20,0)</f>
        <v>0</v>
      </c>
      <c r="P256" s="27"/>
      <c r="Q256" s="64">
        <f t="shared" si="37"/>
        <v>0</v>
      </c>
      <c r="R256" s="9">
        <f t="shared" si="38"/>
        <v>0</v>
      </c>
      <c r="S256" s="25">
        <f t="shared" si="39"/>
        <v>0</v>
      </c>
    </row>
    <row r="257" spans="1:19" ht="11.25">
      <c r="A257" s="74"/>
      <c r="B257" s="74"/>
      <c r="C257" s="74"/>
      <c r="D257" s="86"/>
      <c r="E257" s="75"/>
      <c r="F257" s="76"/>
      <c r="G257" s="22">
        <f t="shared" si="34"/>
        <v>0</v>
      </c>
      <c r="H257" s="23">
        <f t="shared" si="35"/>
      </c>
      <c r="I257" s="63">
        <f t="shared" si="33"/>
      </c>
      <c r="J257" s="22">
        <f>IF(ISNUMBER(I257),ROUND(VLOOKUP($I257,Faktoren!$A$29:$R$84,13,FALSE)*$G257/12*20,0)/20,0)</f>
        <v>0</v>
      </c>
      <c r="K257" s="9">
        <f>IF(ISNUMBER(I257),ROUND(VLOOKUP($I257,Faktoren!$A$29:$R$84,15,FALSE)*$G257/12*20,0)/20,0)</f>
        <v>0</v>
      </c>
      <c r="L257" s="27"/>
      <c r="M257" s="24">
        <f t="shared" si="36"/>
        <v>0</v>
      </c>
      <c r="N257" s="9">
        <f>IF(ISNUMBER(I257),ROUND(VLOOKUP($I257,Faktoren!$A$29:$R$84,12,FALSE)*$G257/12*20,0)/20,0)</f>
        <v>0</v>
      </c>
      <c r="O257" s="9">
        <f>IF(ISNUMBER(I257),ROUND(VLOOKUP($I257,Faktoren!$A$29:$R$84,14,FALSE)*$G257/12*20,0)/20,0)</f>
        <v>0</v>
      </c>
      <c r="P257" s="27"/>
      <c r="Q257" s="64">
        <f t="shared" si="37"/>
        <v>0</v>
      </c>
      <c r="R257" s="9">
        <f t="shared" si="38"/>
        <v>0</v>
      </c>
      <c r="S257" s="25">
        <f t="shared" si="39"/>
        <v>0</v>
      </c>
    </row>
    <row r="258" spans="1:19" ht="11.25">
      <c r="A258" s="74"/>
      <c r="B258" s="74"/>
      <c r="C258" s="74"/>
      <c r="D258" s="86"/>
      <c r="E258" s="75"/>
      <c r="F258" s="76"/>
      <c r="G258" s="22">
        <f t="shared" si="34"/>
        <v>0</v>
      </c>
      <c r="H258" s="23">
        <f t="shared" si="35"/>
      </c>
      <c r="I258" s="63">
        <f t="shared" si="33"/>
      </c>
      <c r="J258" s="22">
        <f>IF(ISNUMBER(I258),ROUND(VLOOKUP($I258,Faktoren!$A$29:$R$84,13,FALSE)*$G258/12*20,0)/20,0)</f>
        <v>0</v>
      </c>
      <c r="K258" s="9">
        <f>IF(ISNUMBER(I258),ROUND(VLOOKUP($I258,Faktoren!$A$29:$R$84,15,FALSE)*$G258/12*20,0)/20,0)</f>
        <v>0</v>
      </c>
      <c r="L258" s="27"/>
      <c r="M258" s="24">
        <f t="shared" si="36"/>
        <v>0</v>
      </c>
      <c r="N258" s="9">
        <f>IF(ISNUMBER(I258),ROUND(VLOOKUP($I258,Faktoren!$A$29:$R$84,12,FALSE)*$G258/12*20,0)/20,0)</f>
        <v>0</v>
      </c>
      <c r="O258" s="9">
        <f>IF(ISNUMBER(I258),ROUND(VLOOKUP($I258,Faktoren!$A$29:$R$84,14,FALSE)*$G258/12*20,0)/20,0)</f>
        <v>0</v>
      </c>
      <c r="P258" s="27"/>
      <c r="Q258" s="64">
        <f t="shared" si="37"/>
        <v>0</v>
      </c>
      <c r="R258" s="9">
        <f t="shared" si="38"/>
        <v>0</v>
      </c>
      <c r="S258" s="25">
        <f t="shared" si="39"/>
        <v>0</v>
      </c>
    </row>
    <row r="259" spans="1:19" ht="11.25">
      <c r="A259" s="74"/>
      <c r="B259" s="74"/>
      <c r="C259" s="74"/>
      <c r="D259" s="86"/>
      <c r="E259" s="75"/>
      <c r="F259" s="76"/>
      <c r="G259" s="22">
        <f t="shared" si="34"/>
        <v>0</v>
      </c>
      <c r="H259" s="23">
        <f t="shared" si="35"/>
      </c>
      <c r="I259" s="63">
        <f t="shared" si="33"/>
      </c>
      <c r="J259" s="22">
        <f>IF(ISNUMBER(I259),ROUND(VLOOKUP($I259,Faktoren!$A$29:$R$84,13,FALSE)*$G259/12*20,0)/20,0)</f>
        <v>0</v>
      </c>
      <c r="K259" s="9">
        <f>IF(ISNUMBER(I259),ROUND(VLOOKUP($I259,Faktoren!$A$29:$R$84,15,FALSE)*$G259/12*20,0)/20,0)</f>
        <v>0</v>
      </c>
      <c r="L259" s="27"/>
      <c r="M259" s="24">
        <f t="shared" si="36"/>
        <v>0</v>
      </c>
      <c r="N259" s="9">
        <f>IF(ISNUMBER(I259),ROUND(VLOOKUP($I259,Faktoren!$A$29:$R$84,12,FALSE)*$G259/12*20,0)/20,0)</f>
        <v>0</v>
      </c>
      <c r="O259" s="9">
        <f>IF(ISNUMBER(I259),ROUND(VLOOKUP($I259,Faktoren!$A$29:$R$84,14,FALSE)*$G259/12*20,0)/20,0)</f>
        <v>0</v>
      </c>
      <c r="P259" s="27"/>
      <c r="Q259" s="64">
        <f t="shared" si="37"/>
        <v>0</v>
      </c>
      <c r="R259" s="9">
        <f t="shared" si="38"/>
        <v>0</v>
      </c>
      <c r="S259" s="25">
        <f t="shared" si="39"/>
        <v>0</v>
      </c>
    </row>
    <row r="260" spans="1:19" ht="11.25">
      <c r="A260" s="74"/>
      <c r="B260" s="74"/>
      <c r="C260" s="74"/>
      <c r="D260" s="86"/>
      <c r="E260" s="75"/>
      <c r="F260" s="76"/>
      <c r="G260" s="22">
        <f t="shared" si="34"/>
        <v>0</v>
      </c>
      <c r="H260" s="23">
        <f t="shared" si="35"/>
      </c>
      <c r="I260" s="63">
        <f t="shared" si="33"/>
      </c>
      <c r="J260" s="22">
        <f>IF(ISNUMBER(I260),ROUND(VLOOKUP($I260,Faktoren!$A$29:$R$84,13,FALSE)*$G260/12*20,0)/20,0)</f>
        <v>0</v>
      </c>
      <c r="K260" s="9">
        <f>IF(ISNUMBER(I260),ROUND(VLOOKUP($I260,Faktoren!$A$29:$R$84,15,FALSE)*$G260/12*20,0)/20,0)</f>
        <v>0</v>
      </c>
      <c r="L260" s="27"/>
      <c r="M260" s="24">
        <f t="shared" si="36"/>
        <v>0</v>
      </c>
      <c r="N260" s="9">
        <f>IF(ISNUMBER(I260),ROUND(VLOOKUP($I260,Faktoren!$A$29:$R$84,12,FALSE)*$G260/12*20,0)/20,0)</f>
        <v>0</v>
      </c>
      <c r="O260" s="9">
        <f>IF(ISNUMBER(I260),ROUND(VLOOKUP($I260,Faktoren!$A$29:$R$84,14,FALSE)*$G260/12*20,0)/20,0)</f>
        <v>0</v>
      </c>
      <c r="P260" s="27"/>
      <c r="Q260" s="64">
        <f t="shared" si="37"/>
        <v>0</v>
      </c>
      <c r="R260" s="9">
        <f t="shared" si="38"/>
        <v>0</v>
      </c>
      <c r="S260" s="25">
        <f t="shared" si="39"/>
        <v>0</v>
      </c>
    </row>
    <row r="261" spans="1:19" ht="11.25">
      <c r="A261" s="74"/>
      <c r="B261" s="74"/>
      <c r="C261" s="74"/>
      <c r="D261" s="86"/>
      <c r="E261" s="75"/>
      <c r="F261" s="76"/>
      <c r="G261" s="22">
        <f t="shared" si="34"/>
        <v>0</v>
      </c>
      <c r="H261" s="23">
        <f t="shared" si="35"/>
      </c>
      <c r="I261" s="63">
        <f t="shared" si="33"/>
      </c>
      <c r="J261" s="22">
        <f>IF(ISNUMBER(I261),ROUND(VLOOKUP($I261,Faktoren!$A$29:$R$84,13,FALSE)*$G261/12*20,0)/20,0)</f>
        <v>0</v>
      </c>
      <c r="K261" s="9">
        <f>IF(ISNUMBER(I261),ROUND(VLOOKUP($I261,Faktoren!$A$29:$R$84,15,FALSE)*$G261/12*20,0)/20,0)</f>
        <v>0</v>
      </c>
      <c r="L261" s="27"/>
      <c r="M261" s="24">
        <f t="shared" si="36"/>
        <v>0</v>
      </c>
      <c r="N261" s="9">
        <f>IF(ISNUMBER(I261),ROUND(VLOOKUP($I261,Faktoren!$A$29:$R$84,12,FALSE)*$G261/12*20,0)/20,0)</f>
        <v>0</v>
      </c>
      <c r="O261" s="9">
        <f>IF(ISNUMBER(I261),ROUND(VLOOKUP($I261,Faktoren!$A$29:$R$84,14,FALSE)*$G261/12*20,0)/20,0)</f>
        <v>0</v>
      </c>
      <c r="P261" s="27"/>
      <c r="Q261" s="64">
        <f t="shared" si="37"/>
        <v>0</v>
      </c>
      <c r="R261" s="9">
        <f t="shared" si="38"/>
        <v>0</v>
      </c>
      <c r="S261" s="25">
        <f t="shared" si="39"/>
        <v>0</v>
      </c>
    </row>
    <row r="262" spans="1:19" ht="11.25">
      <c r="A262" s="74"/>
      <c r="B262" s="74"/>
      <c r="C262" s="74"/>
      <c r="D262" s="86"/>
      <c r="E262" s="75"/>
      <c r="F262" s="76"/>
      <c r="G262" s="22">
        <f t="shared" si="34"/>
        <v>0</v>
      </c>
      <c r="H262" s="23">
        <f t="shared" si="35"/>
      </c>
      <c r="I262" s="63">
        <f t="shared" si="33"/>
      </c>
      <c r="J262" s="22">
        <f>IF(ISNUMBER(I262),ROUND(VLOOKUP($I262,Faktoren!$A$29:$R$84,13,FALSE)*$G262/12*20,0)/20,0)</f>
        <v>0</v>
      </c>
      <c r="K262" s="9">
        <f>IF(ISNUMBER(I262),ROUND(VLOOKUP($I262,Faktoren!$A$29:$R$84,15,FALSE)*$G262/12*20,0)/20,0)</f>
        <v>0</v>
      </c>
      <c r="L262" s="27"/>
      <c r="M262" s="24">
        <f t="shared" si="36"/>
        <v>0</v>
      </c>
      <c r="N262" s="9">
        <f>IF(ISNUMBER(I262),ROUND(VLOOKUP($I262,Faktoren!$A$29:$R$84,12,FALSE)*$G262/12*20,0)/20,0)</f>
        <v>0</v>
      </c>
      <c r="O262" s="9">
        <f>IF(ISNUMBER(I262),ROUND(VLOOKUP($I262,Faktoren!$A$29:$R$84,14,FALSE)*$G262/12*20,0)/20,0)</f>
        <v>0</v>
      </c>
      <c r="P262" s="27"/>
      <c r="Q262" s="64">
        <f t="shared" si="37"/>
        <v>0</v>
      </c>
      <c r="R262" s="9">
        <f t="shared" si="38"/>
        <v>0</v>
      </c>
      <c r="S262" s="25">
        <f t="shared" si="39"/>
        <v>0</v>
      </c>
    </row>
    <row r="263" spans="1:19" ht="11.25">
      <c r="A263" s="74"/>
      <c r="B263" s="74"/>
      <c r="C263" s="74"/>
      <c r="D263" s="86"/>
      <c r="E263" s="75"/>
      <c r="F263" s="76"/>
      <c r="G263" s="22">
        <f t="shared" si="34"/>
        <v>0</v>
      </c>
      <c r="H263" s="23">
        <f t="shared" si="35"/>
      </c>
      <c r="I263" s="63">
        <f t="shared" si="33"/>
      </c>
      <c r="J263" s="22">
        <f>IF(ISNUMBER(I263),ROUND(VLOOKUP($I263,Faktoren!$A$29:$R$84,13,FALSE)*$G263/12*20,0)/20,0)</f>
        <v>0</v>
      </c>
      <c r="K263" s="9">
        <f>IF(ISNUMBER(I263),ROUND(VLOOKUP($I263,Faktoren!$A$29:$R$84,15,FALSE)*$G263/12*20,0)/20,0)</f>
        <v>0</v>
      </c>
      <c r="L263" s="27"/>
      <c r="M263" s="24">
        <f t="shared" si="36"/>
        <v>0</v>
      </c>
      <c r="N263" s="9">
        <f>IF(ISNUMBER(I263),ROUND(VLOOKUP($I263,Faktoren!$A$29:$R$84,12,FALSE)*$G263/12*20,0)/20,0)</f>
        <v>0</v>
      </c>
      <c r="O263" s="9">
        <f>IF(ISNUMBER(I263),ROUND(VLOOKUP($I263,Faktoren!$A$29:$R$84,14,FALSE)*$G263/12*20,0)/20,0)</f>
        <v>0</v>
      </c>
      <c r="P263" s="27"/>
      <c r="Q263" s="64">
        <f t="shared" si="37"/>
        <v>0</v>
      </c>
      <c r="R263" s="9">
        <f t="shared" si="38"/>
        <v>0</v>
      </c>
      <c r="S263" s="25">
        <f t="shared" si="39"/>
        <v>0</v>
      </c>
    </row>
    <row r="264" spans="1:19" ht="11.25">
      <c r="A264" s="74"/>
      <c r="B264" s="74"/>
      <c r="C264" s="74"/>
      <c r="D264" s="86"/>
      <c r="E264" s="75"/>
      <c r="F264" s="76"/>
      <c r="G264" s="22">
        <f t="shared" si="34"/>
        <v>0</v>
      </c>
      <c r="H264" s="23">
        <f t="shared" si="35"/>
      </c>
      <c r="I264" s="63">
        <f t="shared" si="33"/>
      </c>
      <c r="J264" s="22">
        <f>IF(ISNUMBER(I264),ROUND(VLOOKUP($I264,Faktoren!$A$29:$R$84,13,FALSE)*$G264/12*20,0)/20,0)</f>
        <v>0</v>
      </c>
      <c r="K264" s="9">
        <f>IF(ISNUMBER(I264),ROUND(VLOOKUP($I264,Faktoren!$A$29:$R$84,15,FALSE)*$G264/12*20,0)/20,0)</f>
        <v>0</v>
      </c>
      <c r="L264" s="27"/>
      <c r="M264" s="24">
        <f t="shared" si="36"/>
        <v>0</v>
      </c>
      <c r="N264" s="9">
        <f>IF(ISNUMBER(I264),ROUND(VLOOKUP($I264,Faktoren!$A$29:$R$84,12,FALSE)*$G264/12*20,0)/20,0)</f>
        <v>0</v>
      </c>
      <c r="O264" s="9">
        <f>IF(ISNUMBER(I264),ROUND(VLOOKUP($I264,Faktoren!$A$29:$R$84,14,FALSE)*$G264/12*20,0)/20,0)</f>
        <v>0</v>
      </c>
      <c r="P264" s="27"/>
      <c r="Q264" s="64">
        <f t="shared" si="37"/>
        <v>0</v>
      </c>
      <c r="R264" s="9">
        <f t="shared" si="38"/>
        <v>0</v>
      </c>
      <c r="S264" s="25">
        <f t="shared" si="39"/>
        <v>0</v>
      </c>
    </row>
    <row r="265" spans="1:19" ht="11.25">
      <c r="A265" s="74"/>
      <c r="B265" s="74"/>
      <c r="C265" s="74"/>
      <c r="D265" s="86"/>
      <c r="E265" s="75"/>
      <c r="F265" s="76"/>
      <c r="G265" s="22">
        <f t="shared" si="34"/>
        <v>0</v>
      </c>
      <c r="H265" s="23">
        <f t="shared" si="35"/>
      </c>
      <c r="I265" s="63">
        <f t="shared" si="33"/>
      </c>
      <c r="J265" s="22">
        <f>IF(ISNUMBER(I265),ROUND(VLOOKUP($I265,Faktoren!$A$29:$R$84,13,FALSE)*$G265/12*20,0)/20,0)</f>
        <v>0</v>
      </c>
      <c r="K265" s="9">
        <f>IF(ISNUMBER(I265),ROUND(VLOOKUP($I265,Faktoren!$A$29:$R$84,15,FALSE)*$G265/12*20,0)/20,0)</f>
        <v>0</v>
      </c>
      <c r="L265" s="27"/>
      <c r="M265" s="24">
        <f t="shared" si="36"/>
        <v>0</v>
      </c>
      <c r="N265" s="9">
        <f>IF(ISNUMBER(I265),ROUND(VLOOKUP($I265,Faktoren!$A$29:$R$84,12,FALSE)*$G265/12*20,0)/20,0)</f>
        <v>0</v>
      </c>
      <c r="O265" s="9">
        <f>IF(ISNUMBER(I265),ROUND(VLOOKUP($I265,Faktoren!$A$29:$R$84,14,FALSE)*$G265/12*20,0)/20,0)</f>
        <v>0</v>
      </c>
      <c r="P265" s="27"/>
      <c r="Q265" s="64">
        <f t="shared" si="37"/>
        <v>0</v>
      </c>
      <c r="R265" s="9">
        <f t="shared" si="38"/>
        <v>0</v>
      </c>
      <c r="S265" s="25">
        <f t="shared" si="39"/>
        <v>0</v>
      </c>
    </row>
    <row r="266" spans="1:19" ht="11.25">
      <c r="A266" s="74"/>
      <c r="B266" s="74"/>
      <c r="C266" s="74"/>
      <c r="D266" s="86"/>
      <c r="E266" s="75"/>
      <c r="F266" s="76"/>
      <c r="G266" s="22">
        <f t="shared" si="34"/>
        <v>0</v>
      </c>
      <c r="H266" s="23">
        <f t="shared" si="35"/>
      </c>
      <c r="I266" s="63">
        <f t="shared" si="33"/>
      </c>
      <c r="J266" s="22">
        <f>IF(ISNUMBER(I266),ROUND(VLOOKUP($I266,Faktoren!$A$29:$R$84,13,FALSE)*$G266/12*20,0)/20,0)</f>
        <v>0</v>
      </c>
      <c r="K266" s="9">
        <f>IF(ISNUMBER(I266),ROUND(VLOOKUP($I266,Faktoren!$A$29:$R$84,15,FALSE)*$G266/12*20,0)/20,0)</f>
        <v>0</v>
      </c>
      <c r="L266" s="27"/>
      <c r="M266" s="24">
        <f t="shared" si="36"/>
        <v>0</v>
      </c>
      <c r="N266" s="9">
        <f>IF(ISNUMBER(I266),ROUND(VLOOKUP($I266,Faktoren!$A$29:$R$84,12,FALSE)*$G266/12*20,0)/20,0)</f>
        <v>0</v>
      </c>
      <c r="O266" s="9">
        <f>IF(ISNUMBER(I266),ROUND(VLOOKUP($I266,Faktoren!$A$29:$R$84,14,FALSE)*$G266/12*20,0)/20,0)</f>
        <v>0</v>
      </c>
      <c r="P266" s="27"/>
      <c r="Q266" s="64">
        <f t="shared" si="37"/>
        <v>0</v>
      </c>
      <c r="R266" s="9">
        <f t="shared" si="38"/>
        <v>0</v>
      </c>
      <c r="S266" s="25">
        <f t="shared" si="39"/>
        <v>0</v>
      </c>
    </row>
    <row r="267" spans="1:19" ht="11.25">
      <c r="A267" s="74"/>
      <c r="B267" s="74"/>
      <c r="C267" s="74"/>
      <c r="D267" s="86"/>
      <c r="E267" s="75"/>
      <c r="F267" s="76"/>
      <c r="G267" s="22">
        <f t="shared" si="34"/>
        <v>0</v>
      </c>
      <c r="H267" s="23">
        <f t="shared" si="35"/>
      </c>
      <c r="I267" s="63">
        <f t="shared" si="33"/>
      </c>
      <c r="J267" s="22">
        <f>IF(ISNUMBER(I267),ROUND(VLOOKUP($I267,Faktoren!$A$29:$R$84,13,FALSE)*$G267/12*20,0)/20,0)</f>
        <v>0</v>
      </c>
      <c r="K267" s="9">
        <f>IF(ISNUMBER(I267),ROUND(VLOOKUP($I267,Faktoren!$A$29:$R$84,15,FALSE)*$G267/12*20,0)/20,0)</f>
        <v>0</v>
      </c>
      <c r="L267" s="27"/>
      <c r="M267" s="24">
        <f t="shared" si="36"/>
        <v>0</v>
      </c>
      <c r="N267" s="9">
        <f>IF(ISNUMBER(I267),ROUND(VLOOKUP($I267,Faktoren!$A$29:$R$84,12,FALSE)*$G267/12*20,0)/20,0)</f>
        <v>0</v>
      </c>
      <c r="O267" s="9">
        <f>IF(ISNUMBER(I267),ROUND(VLOOKUP($I267,Faktoren!$A$29:$R$84,14,FALSE)*$G267/12*20,0)/20,0)</f>
        <v>0</v>
      </c>
      <c r="P267" s="27"/>
      <c r="Q267" s="64">
        <f t="shared" si="37"/>
        <v>0</v>
      </c>
      <c r="R267" s="9">
        <f t="shared" si="38"/>
        <v>0</v>
      </c>
      <c r="S267" s="25">
        <f t="shared" si="39"/>
        <v>0</v>
      </c>
    </row>
    <row r="268" spans="1:19" ht="11.25">
      <c r="A268" s="74"/>
      <c r="B268" s="74"/>
      <c r="C268" s="74"/>
      <c r="D268" s="86"/>
      <c r="E268" s="75"/>
      <c r="F268" s="76"/>
      <c r="G268" s="22">
        <f t="shared" si="34"/>
        <v>0</v>
      </c>
      <c r="H268" s="23">
        <f t="shared" si="35"/>
      </c>
      <c r="I268" s="63">
        <f t="shared" si="33"/>
      </c>
      <c r="J268" s="22">
        <f>IF(ISNUMBER(I268),ROUND(VLOOKUP($I268,Faktoren!$A$29:$R$84,13,FALSE)*$G268/12*20,0)/20,0)</f>
        <v>0</v>
      </c>
      <c r="K268" s="9">
        <f>IF(ISNUMBER(I268),ROUND(VLOOKUP($I268,Faktoren!$A$29:$R$84,15,FALSE)*$G268/12*20,0)/20,0)</f>
        <v>0</v>
      </c>
      <c r="L268" s="27"/>
      <c r="M268" s="24">
        <f t="shared" si="36"/>
        <v>0</v>
      </c>
      <c r="N268" s="9">
        <f>IF(ISNUMBER(I268),ROUND(VLOOKUP($I268,Faktoren!$A$29:$R$84,12,FALSE)*$G268/12*20,0)/20,0)</f>
        <v>0</v>
      </c>
      <c r="O268" s="9">
        <f>IF(ISNUMBER(I268),ROUND(VLOOKUP($I268,Faktoren!$A$29:$R$84,14,FALSE)*$G268/12*20,0)/20,0)</f>
        <v>0</v>
      </c>
      <c r="P268" s="27"/>
      <c r="Q268" s="64">
        <f t="shared" si="37"/>
        <v>0</v>
      </c>
      <c r="R268" s="9">
        <f t="shared" si="38"/>
        <v>0</v>
      </c>
      <c r="S268" s="25">
        <f t="shared" si="39"/>
        <v>0</v>
      </c>
    </row>
    <row r="269" spans="1:19" ht="11.25">
      <c r="A269" s="74"/>
      <c r="B269" s="74"/>
      <c r="C269" s="74"/>
      <c r="D269" s="86"/>
      <c r="E269" s="75"/>
      <c r="F269" s="76"/>
      <c r="G269" s="22">
        <f t="shared" si="34"/>
        <v>0</v>
      </c>
      <c r="H269" s="23">
        <f t="shared" si="35"/>
      </c>
      <c r="I269" s="63">
        <f t="shared" si="33"/>
      </c>
      <c r="J269" s="22">
        <f>IF(ISNUMBER(I269),ROUND(VLOOKUP($I269,Faktoren!$A$29:$R$84,13,FALSE)*$G269/12*20,0)/20,0)</f>
        <v>0</v>
      </c>
      <c r="K269" s="9">
        <f>IF(ISNUMBER(I269),ROUND(VLOOKUP($I269,Faktoren!$A$29:$R$84,15,FALSE)*$G269/12*20,0)/20,0)</f>
        <v>0</v>
      </c>
      <c r="L269" s="27"/>
      <c r="M269" s="24">
        <f t="shared" si="36"/>
        <v>0</v>
      </c>
      <c r="N269" s="9">
        <f>IF(ISNUMBER(I269),ROUND(VLOOKUP($I269,Faktoren!$A$29:$R$84,12,FALSE)*$G269/12*20,0)/20,0)</f>
        <v>0</v>
      </c>
      <c r="O269" s="9">
        <f>IF(ISNUMBER(I269),ROUND(VLOOKUP($I269,Faktoren!$A$29:$R$84,14,FALSE)*$G269/12*20,0)/20,0)</f>
        <v>0</v>
      </c>
      <c r="P269" s="27"/>
      <c r="Q269" s="64">
        <f t="shared" si="37"/>
        <v>0</v>
      </c>
      <c r="R269" s="9">
        <f t="shared" si="38"/>
        <v>0</v>
      </c>
      <c r="S269" s="25">
        <f t="shared" si="39"/>
        <v>0</v>
      </c>
    </row>
    <row r="270" spans="1:19" ht="11.25">
      <c r="A270" s="74"/>
      <c r="B270" s="74"/>
      <c r="C270" s="74"/>
      <c r="D270" s="86"/>
      <c r="E270" s="75"/>
      <c r="F270" s="76"/>
      <c r="G270" s="22">
        <f t="shared" si="34"/>
        <v>0</v>
      </c>
      <c r="H270" s="23">
        <f t="shared" si="35"/>
      </c>
      <c r="I270" s="63">
        <f t="shared" si="33"/>
      </c>
      <c r="J270" s="22">
        <f>IF(ISNUMBER(I270),ROUND(VLOOKUP($I270,Faktoren!$A$29:$R$84,13,FALSE)*$G270/12*20,0)/20,0)</f>
        <v>0</v>
      </c>
      <c r="K270" s="9">
        <f>IF(ISNUMBER(I270),ROUND(VLOOKUP($I270,Faktoren!$A$29:$R$84,15,FALSE)*$G270/12*20,0)/20,0)</f>
        <v>0</v>
      </c>
      <c r="L270" s="27"/>
      <c r="M270" s="24">
        <f t="shared" si="36"/>
        <v>0</v>
      </c>
      <c r="N270" s="9">
        <f>IF(ISNUMBER(I270),ROUND(VLOOKUP($I270,Faktoren!$A$29:$R$84,12,FALSE)*$G270/12*20,0)/20,0)</f>
        <v>0</v>
      </c>
      <c r="O270" s="9">
        <f>IF(ISNUMBER(I270),ROUND(VLOOKUP($I270,Faktoren!$A$29:$R$84,14,FALSE)*$G270/12*20,0)/20,0)</f>
        <v>0</v>
      </c>
      <c r="P270" s="27"/>
      <c r="Q270" s="64">
        <f t="shared" si="37"/>
        <v>0</v>
      </c>
      <c r="R270" s="9">
        <f t="shared" si="38"/>
        <v>0</v>
      </c>
      <c r="S270" s="25">
        <f t="shared" si="39"/>
        <v>0</v>
      </c>
    </row>
    <row r="271" spans="1:19" ht="11.25">
      <c r="A271" s="74"/>
      <c r="B271" s="74"/>
      <c r="C271" s="74"/>
      <c r="D271" s="86"/>
      <c r="E271" s="75"/>
      <c r="F271" s="76"/>
      <c r="G271" s="22">
        <f t="shared" si="34"/>
        <v>0</v>
      </c>
      <c r="H271" s="23">
        <f t="shared" si="35"/>
      </c>
      <c r="I271" s="63">
        <f t="shared" si="33"/>
      </c>
      <c r="J271" s="22">
        <f>IF(ISNUMBER(I271),ROUND(VLOOKUP($I271,Faktoren!$A$29:$R$84,13,FALSE)*$G271/12*20,0)/20,0)</f>
        <v>0</v>
      </c>
      <c r="K271" s="9">
        <f>IF(ISNUMBER(I271),ROUND(VLOOKUP($I271,Faktoren!$A$29:$R$84,15,FALSE)*$G271/12*20,0)/20,0)</f>
        <v>0</v>
      </c>
      <c r="L271" s="27"/>
      <c r="M271" s="24">
        <f t="shared" si="36"/>
        <v>0</v>
      </c>
      <c r="N271" s="9">
        <f>IF(ISNUMBER(I271),ROUND(VLOOKUP($I271,Faktoren!$A$29:$R$84,12,FALSE)*$G271/12*20,0)/20,0)</f>
        <v>0</v>
      </c>
      <c r="O271" s="9">
        <f>IF(ISNUMBER(I271),ROUND(VLOOKUP($I271,Faktoren!$A$29:$R$84,14,FALSE)*$G271/12*20,0)/20,0)</f>
        <v>0</v>
      </c>
      <c r="P271" s="27"/>
      <c r="Q271" s="64">
        <f t="shared" si="37"/>
        <v>0</v>
      </c>
      <c r="R271" s="9">
        <f t="shared" si="38"/>
        <v>0</v>
      </c>
      <c r="S271" s="25">
        <f t="shared" si="39"/>
        <v>0</v>
      </c>
    </row>
    <row r="272" spans="1:19" ht="11.25">
      <c r="A272" s="74"/>
      <c r="B272" s="74"/>
      <c r="C272" s="74"/>
      <c r="D272" s="86"/>
      <c r="E272" s="75"/>
      <c r="F272" s="76"/>
      <c r="G272" s="22">
        <f t="shared" si="34"/>
        <v>0</v>
      </c>
      <c r="H272" s="23">
        <f t="shared" si="35"/>
      </c>
      <c r="I272" s="63">
        <f t="shared" si="33"/>
      </c>
      <c r="J272" s="22">
        <f>IF(ISNUMBER(I272),ROUND(VLOOKUP($I272,Faktoren!$A$29:$R$84,13,FALSE)*$G272/12*20,0)/20,0)</f>
        <v>0</v>
      </c>
      <c r="K272" s="9">
        <f>IF(ISNUMBER(I272),ROUND(VLOOKUP($I272,Faktoren!$A$29:$R$84,15,FALSE)*$G272/12*20,0)/20,0)</f>
        <v>0</v>
      </c>
      <c r="L272" s="27"/>
      <c r="M272" s="24">
        <f t="shared" si="36"/>
        <v>0</v>
      </c>
      <c r="N272" s="9">
        <f>IF(ISNUMBER(I272),ROUND(VLOOKUP($I272,Faktoren!$A$29:$R$84,12,FALSE)*$G272/12*20,0)/20,0)</f>
        <v>0</v>
      </c>
      <c r="O272" s="9">
        <f>IF(ISNUMBER(I272),ROUND(VLOOKUP($I272,Faktoren!$A$29:$R$84,14,FALSE)*$G272/12*20,0)/20,0)</f>
        <v>0</v>
      </c>
      <c r="P272" s="27"/>
      <c r="Q272" s="64">
        <f t="shared" si="37"/>
        <v>0</v>
      </c>
      <c r="R272" s="9">
        <f t="shared" si="38"/>
        <v>0</v>
      </c>
      <c r="S272" s="25">
        <f t="shared" si="39"/>
        <v>0</v>
      </c>
    </row>
    <row r="273" spans="1:19" ht="11.25">
      <c r="A273" s="74"/>
      <c r="B273" s="74"/>
      <c r="C273" s="74"/>
      <c r="D273" s="86"/>
      <c r="E273" s="75"/>
      <c r="F273" s="76"/>
      <c r="G273" s="22">
        <f t="shared" si="34"/>
        <v>0</v>
      </c>
      <c r="H273" s="23">
        <f t="shared" si="35"/>
      </c>
      <c r="I273" s="63">
        <f t="shared" si="33"/>
      </c>
      <c r="J273" s="22">
        <f>IF(ISNUMBER(I273),ROUND(VLOOKUP($I273,Faktoren!$A$29:$R$84,13,FALSE)*$G273/12*20,0)/20,0)</f>
        <v>0</v>
      </c>
      <c r="K273" s="9">
        <f>IF(ISNUMBER(I273),ROUND(VLOOKUP($I273,Faktoren!$A$29:$R$84,15,FALSE)*$G273/12*20,0)/20,0)</f>
        <v>0</v>
      </c>
      <c r="L273" s="27"/>
      <c r="M273" s="24">
        <f t="shared" si="36"/>
        <v>0</v>
      </c>
      <c r="N273" s="9">
        <f>IF(ISNUMBER(I273),ROUND(VLOOKUP($I273,Faktoren!$A$29:$R$84,12,FALSE)*$G273/12*20,0)/20,0)</f>
        <v>0</v>
      </c>
      <c r="O273" s="9">
        <f>IF(ISNUMBER(I273),ROUND(VLOOKUP($I273,Faktoren!$A$29:$R$84,14,FALSE)*$G273/12*20,0)/20,0)</f>
        <v>0</v>
      </c>
      <c r="P273" s="27"/>
      <c r="Q273" s="64">
        <f t="shared" si="37"/>
        <v>0</v>
      </c>
      <c r="R273" s="9">
        <f t="shared" si="38"/>
        <v>0</v>
      </c>
      <c r="S273" s="25">
        <f t="shared" si="39"/>
        <v>0</v>
      </c>
    </row>
    <row r="274" spans="1:19" ht="11.25">
      <c r="A274" s="74"/>
      <c r="B274" s="74"/>
      <c r="C274" s="74"/>
      <c r="D274" s="86"/>
      <c r="E274" s="75"/>
      <c r="F274" s="76"/>
      <c r="G274" s="22">
        <f t="shared" si="34"/>
        <v>0</v>
      </c>
      <c r="H274" s="23">
        <f t="shared" si="35"/>
      </c>
      <c r="I274" s="63">
        <f t="shared" si="33"/>
      </c>
      <c r="J274" s="22">
        <f>IF(ISNUMBER(I274),ROUND(VLOOKUP($I274,Faktoren!$A$29:$R$84,13,FALSE)*$G274/12*20,0)/20,0)</f>
        <v>0</v>
      </c>
      <c r="K274" s="9">
        <f>IF(ISNUMBER(I274),ROUND(VLOOKUP($I274,Faktoren!$A$29:$R$84,15,FALSE)*$G274/12*20,0)/20,0)</f>
        <v>0</v>
      </c>
      <c r="L274" s="27"/>
      <c r="M274" s="24">
        <f t="shared" si="36"/>
        <v>0</v>
      </c>
      <c r="N274" s="9">
        <f>IF(ISNUMBER(I274),ROUND(VLOOKUP($I274,Faktoren!$A$29:$R$84,12,FALSE)*$G274/12*20,0)/20,0)</f>
        <v>0</v>
      </c>
      <c r="O274" s="9">
        <f>IF(ISNUMBER(I274),ROUND(VLOOKUP($I274,Faktoren!$A$29:$R$84,14,FALSE)*$G274/12*20,0)/20,0)</f>
        <v>0</v>
      </c>
      <c r="P274" s="27"/>
      <c r="Q274" s="64">
        <f t="shared" si="37"/>
        <v>0</v>
      </c>
      <c r="R274" s="9">
        <f t="shared" si="38"/>
        <v>0</v>
      </c>
      <c r="S274" s="25">
        <f t="shared" si="39"/>
        <v>0</v>
      </c>
    </row>
    <row r="275" spans="1:19" ht="11.25">
      <c r="A275" s="74"/>
      <c r="B275" s="74"/>
      <c r="C275" s="74"/>
      <c r="D275" s="86"/>
      <c r="E275" s="75"/>
      <c r="F275" s="76"/>
      <c r="G275" s="22">
        <f t="shared" si="34"/>
        <v>0</v>
      </c>
      <c r="H275" s="23">
        <f t="shared" si="35"/>
      </c>
      <c r="I275" s="63">
        <f t="shared" si="33"/>
      </c>
      <c r="J275" s="22">
        <f>IF(ISNUMBER(I275),ROUND(VLOOKUP($I275,Faktoren!$A$29:$R$84,13,FALSE)*$G275/12*20,0)/20,0)</f>
        <v>0</v>
      </c>
      <c r="K275" s="9">
        <f>IF(ISNUMBER(I275),ROUND(VLOOKUP($I275,Faktoren!$A$29:$R$84,15,FALSE)*$G275/12*20,0)/20,0)</f>
        <v>0</v>
      </c>
      <c r="L275" s="27"/>
      <c r="M275" s="24">
        <f t="shared" si="36"/>
        <v>0</v>
      </c>
      <c r="N275" s="9">
        <f>IF(ISNUMBER(I275),ROUND(VLOOKUP($I275,Faktoren!$A$29:$R$84,12,FALSE)*$G275/12*20,0)/20,0)</f>
        <v>0</v>
      </c>
      <c r="O275" s="9">
        <f>IF(ISNUMBER(I275),ROUND(VLOOKUP($I275,Faktoren!$A$29:$R$84,14,FALSE)*$G275/12*20,0)/20,0)</f>
        <v>0</v>
      </c>
      <c r="P275" s="27"/>
      <c r="Q275" s="64">
        <f t="shared" si="37"/>
        <v>0</v>
      </c>
      <c r="R275" s="9">
        <f t="shared" si="38"/>
        <v>0</v>
      </c>
      <c r="S275" s="25">
        <f t="shared" si="39"/>
        <v>0</v>
      </c>
    </row>
    <row r="276" spans="1:19" ht="11.25">
      <c r="A276" s="74"/>
      <c r="B276" s="74"/>
      <c r="C276" s="74"/>
      <c r="D276" s="86"/>
      <c r="E276" s="75"/>
      <c r="F276" s="76"/>
      <c r="G276" s="22">
        <f t="shared" si="34"/>
        <v>0</v>
      </c>
      <c r="H276" s="23">
        <f t="shared" si="35"/>
      </c>
      <c r="I276" s="63">
        <f t="shared" si="33"/>
      </c>
      <c r="J276" s="22">
        <f>IF(ISNUMBER(I276),ROUND(VLOOKUP($I276,Faktoren!$A$29:$R$84,13,FALSE)*$G276/12*20,0)/20,0)</f>
        <v>0</v>
      </c>
      <c r="K276" s="9">
        <f>IF(ISNUMBER(I276),ROUND(VLOOKUP($I276,Faktoren!$A$29:$R$84,15,FALSE)*$G276/12*20,0)/20,0)</f>
        <v>0</v>
      </c>
      <c r="L276" s="27"/>
      <c r="M276" s="24">
        <f t="shared" si="36"/>
        <v>0</v>
      </c>
      <c r="N276" s="9">
        <f>IF(ISNUMBER(I276),ROUND(VLOOKUP($I276,Faktoren!$A$29:$R$84,12,FALSE)*$G276/12*20,0)/20,0)</f>
        <v>0</v>
      </c>
      <c r="O276" s="9">
        <f>IF(ISNUMBER(I276),ROUND(VLOOKUP($I276,Faktoren!$A$29:$R$84,14,FALSE)*$G276/12*20,0)/20,0)</f>
        <v>0</v>
      </c>
      <c r="P276" s="27"/>
      <c r="Q276" s="64">
        <f t="shared" si="37"/>
        <v>0</v>
      </c>
      <c r="R276" s="9">
        <f t="shared" si="38"/>
        <v>0</v>
      </c>
      <c r="S276" s="25">
        <f t="shared" si="39"/>
        <v>0</v>
      </c>
    </row>
    <row r="277" spans="1:19" ht="11.25">
      <c r="A277" s="74"/>
      <c r="B277" s="74"/>
      <c r="C277" s="74"/>
      <c r="D277" s="86"/>
      <c r="E277" s="75"/>
      <c r="F277" s="76"/>
      <c r="G277" s="22">
        <f t="shared" si="34"/>
        <v>0</v>
      </c>
      <c r="H277" s="23">
        <f t="shared" si="35"/>
      </c>
      <c r="I277" s="63">
        <f t="shared" si="33"/>
      </c>
      <c r="J277" s="22">
        <f>IF(ISNUMBER(I277),ROUND(VLOOKUP($I277,Faktoren!$A$29:$R$84,13,FALSE)*$G277/12*20,0)/20,0)</f>
        <v>0</v>
      </c>
      <c r="K277" s="9">
        <f>IF(ISNUMBER(I277),ROUND(VLOOKUP($I277,Faktoren!$A$29:$R$84,15,FALSE)*$G277/12*20,0)/20,0)</f>
        <v>0</v>
      </c>
      <c r="L277" s="27"/>
      <c r="M277" s="24">
        <f t="shared" si="36"/>
        <v>0</v>
      </c>
      <c r="N277" s="9">
        <f>IF(ISNUMBER(I277),ROUND(VLOOKUP($I277,Faktoren!$A$29:$R$84,12,FALSE)*$G277/12*20,0)/20,0)</f>
        <v>0</v>
      </c>
      <c r="O277" s="9">
        <f>IF(ISNUMBER(I277),ROUND(VLOOKUP($I277,Faktoren!$A$29:$R$84,14,FALSE)*$G277/12*20,0)/20,0)</f>
        <v>0</v>
      </c>
      <c r="P277" s="27"/>
      <c r="Q277" s="64">
        <f t="shared" si="37"/>
        <v>0</v>
      </c>
      <c r="R277" s="9">
        <f t="shared" si="38"/>
        <v>0</v>
      </c>
      <c r="S277" s="25">
        <f t="shared" si="39"/>
        <v>0</v>
      </c>
    </row>
    <row r="278" spans="1:19" ht="11.25">
      <c r="A278" s="74"/>
      <c r="B278" s="74"/>
      <c r="C278" s="74"/>
      <c r="D278" s="86"/>
      <c r="E278" s="75"/>
      <c r="F278" s="76"/>
      <c r="G278" s="22">
        <f t="shared" si="34"/>
        <v>0</v>
      </c>
      <c r="H278" s="23">
        <f t="shared" si="35"/>
      </c>
      <c r="I278" s="63">
        <f t="shared" si="33"/>
      </c>
      <c r="J278" s="22">
        <f>IF(ISNUMBER(I278),ROUND(VLOOKUP($I278,Faktoren!$A$29:$R$84,13,FALSE)*$G278/12*20,0)/20,0)</f>
        <v>0</v>
      </c>
      <c r="K278" s="9">
        <f>IF(ISNUMBER(I278),ROUND(VLOOKUP($I278,Faktoren!$A$29:$R$84,15,FALSE)*$G278/12*20,0)/20,0)</f>
        <v>0</v>
      </c>
      <c r="L278" s="27"/>
      <c r="M278" s="24">
        <f t="shared" si="36"/>
        <v>0</v>
      </c>
      <c r="N278" s="9">
        <f>IF(ISNUMBER(I278),ROUND(VLOOKUP($I278,Faktoren!$A$29:$R$84,12,FALSE)*$G278/12*20,0)/20,0)</f>
        <v>0</v>
      </c>
      <c r="O278" s="9">
        <f>IF(ISNUMBER(I278),ROUND(VLOOKUP($I278,Faktoren!$A$29:$R$84,14,FALSE)*$G278/12*20,0)/20,0)</f>
        <v>0</v>
      </c>
      <c r="P278" s="27"/>
      <c r="Q278" s="64">
        <f t="shared" si="37"/>
        <v>0</v>
      </c>
      <c r="R278" s="9">
        <f t="shared" si="38"/>
        <v>0</v>
      </c>
      <c r="S278" s="25">
        <f t="shared" si="39"/>
        <v>0</v>
      </c>
    </row>
    <row r="279" spans="1:19" ht="11.25">
      <c r="A279" s="74"/>
      <c r="B279" s="74"/>
      <c r="C279" s="74"/>
      <c r="D279" s="86"/>
      <c r="E279" s="75"/>
      <c r="F279" s="76"/>
      <c r="G279" s="22">
        <f t="shared" si="34"/>
        <v>0</v>
      </c>
      <c r="H279" s="23">
        <f t="shared" si="35"/>
      </c>
      <c r="I279" s="63">
        <f t="shared" si="33"/>
      </c>
      <c r="J279" s="22">
        <f>IF(ISNUMBER(I279),ROUND(VLOOKUP($I279,Faktoren!$A$29:$R$84,13,FALSE)*$G279/12*20,0)/20,0)</f>
        <v>0</v>
      </c>
      <c r="K279" s="9">
        <f>IF(ISNUMBER(I279),ROUND(VLOOKUP($I279,Faktoren!$A$29:$R$84,15,FALSE)*$G279/12*20,0)/20,0)</f>
        <v>0</v>
      </c>
      <c r="L279" s="27"/>
      <c r="M279" s="24">
        <f t="shared" si="36"/>
        <v>0</v>
      </c>
      <c r="N279" s="9">
        <f>IF(ISNUMBER(I279),ROUND(VLOOKUP($I279,Faktoren!$A$29:$R$84,12,FALSE)*$G279/12*20,0)/20,0)</f>
        <v>0</v>
      </c>
      <c r="O279" s="9">
        <f>IF(ISNUMBER(I279),ROUND(VLOOKUP($I279,Faktoren!$A$29:$R$84,14,FALSE)*$G279/12*20,0)/20,0)</f>
        <v>0</v>
      </c>
      <c r="P279" s="27"/>
      <c r="Q279" s="64">
        <f t="shared" si="37"/>
        <v>0</v>
      </c>
      <c r="R279" s="9">
        <f t="shared" si="38"/>
        <v>0</v>
      </c>
      <c r="S279" s="25">
        <f t="shared" si="39"/>
        <v>0</v>
      </c>
    </row>
    <row r="280" spans="1:19" ht="11.25">
      <c r="A280" s="74"/>
      <c r="B280" s="74"/>
      <c r="C280" s="74"/>
      <c r="D280" s="86"/>
      <c r="E280" s="75"/>
      <c r="F280" s="76"/>
      <c r="G280" s="22">
        <f t="shared" si="34"/>
        <v>0</v>
      </c>
      <c r="H280" s="23">
        <f t="shared" si="35"/>
      </c>
      <c r="I280" s="63">
        <f t="shared" si="33"/>
      </c>
      <c r="J280" s="22">
        <f>IF(ISNUMBER(I280),ROUND(VLOOKUP($I280,Faktoren!$A$29:$R$84,13,FALSE)*$G280/12*20,0)/20,0)</f>
        <v>0</v>
      </c>
      <c r="K280" s="9">
        <f>IF(ISNUMBER(I280),ROUND(VLOOKUP($I280,Faktoren!$A$29:$R$84,15,FALSE)*$G280/12*20,0)/20,0)</f>
        <v>0</v>
      </c>
      <c r="L280" s="27"/>
      <c r="M280" s="24">
        <f t="shared" si="36"/>
        <v>0</v>
      </c>
      <c r="N280" s="9">
        <f>IF(ISNUMBER(I280),ROUND(VLOOKUP($I280,Faktoren!$A$29:$R$84,12,FALSE)*$G280/12*20,0)/20,0)</f>
        <v>0</v>
      </c>
      <c r="O280" s="9">
        <f>IF(ISNUMBER(I280),ROUND(VLOOKUP($I280,Faktoren!$A$29:$R$84,14,FALSE)*$G280/12*20,0)/20,0)</f>
        <v>0</v>
      </c>
      <c r="P280" s="27"/>
      <c r="Q280" s="64">
        <f t="shared" si="37"/>
        <v>0</v>
      </c>
      <c r="R280" s="9">
        <f t="shared" si="38"/>
        <v>0</v>
      </c>
      <c r="S280" s="25">
        <f t="shared" si="39"/>
        <v>0</v>
      </c>
    </row>
    <row r="281" spans="1:19" ht="11.25">
      <c r="A281" s="74"/>
      <c r="B281" s="74"/>
      <c r="C281" s="74"/>
      <c r="D281" s="86"/>
      <c r="E281" s="75"/>
      <c r="F281" s="76"/>
      <c r="G281" s="22">
        <f t="shared" si="34"/>
        <v>0</v>
      </c>
      <c r="H281" s="23">
        <f t="shared" si="35"/>
      </c>
      <c r="I281" s="63">
        <f aca="true" t="shared" si="40" ref="I281:I344">IF($B281="","",(IF(B$10-H281&lt;18,"Zu jung",IF(B$10-H281&gt;70,"Zu alt",B$10-H281))))</f>
      </c>
      <c r="J281" s="22">
        <f>IF(ISNUMBER(I281),ROUND(VLOOKUP($I281,Faktoren!$A$29:$R$84,13,FALSE)*$G281/12*20,0)/20,0)</f>
        <v>0</v>
      </c>
      <c r="K281" s="9">
        <f>IF(ISNUMBER(I281),ROUND(VLOOKUP($I281,Faktoren!$A$29:$R$84,15,FALSE)*$G281/12*20,0)/20,0)</f>
        <v>0</v>
      </c>
      <c r="L281" s="27"/>
      <c r="M281" s="24">
        <f t="shared" si="36"/>
        <v>0</v>
      </c>
      <c r="N281" s="9">
        <f>IF(ISNUMBER(I281),ROUND(VLOOKUP($I281,Faktoren!$A$29:$R$84,12,FALSE)*$G281/12*20,0)/20,0)</f>
        <v>0</v>
      </c>
      <c r="O281" s="9">
        <f>IF(ISNUMBER(I281),ROUND(VLOOKUP($I281,Faktoren!$A$29:$R$84,14,FALSE)*$G281/12*20,0)/20,0)</f>
        <v>0</v>
      </c>
      <c r="P281" s="27"/>
      <c r="Q281" s="64">
        <f t="shared" si="37"/>
        <v>0</v>
      </c>
      <c r="R281" s="9">
        <f t="shared" si="38"/>
        <v>0</v>
      </c>
      <c r="S281" s="25">
        <f t="shared" si="39"/>
        <v>0</v>
      </c>
    </row>
    <row r="282" spans="1:19" ht="11.25">
      <c r="A282" s="74"/>
      <c r="B282" s="74"/>
      <c r="C282" s="74"/>
      <c r="D282" s="86"/>
      <c r="E282" s="75"/>
      <c r="F282" s="76"/>
      <c r="G282" s="22">
        <f t="shared" si="34"/>
        <v>0</v>
      </c>
      <c r="H282" s="23">
        <f t="shared" si="35"/>
      </c>
      <c r="I282" s="63">
        <f t="shared" si="40"/>
      </c>
      <c r="J282" s="22">
        <f>IF(ISNUMBER(I282),ROUND(VLOOKUP($I282,Faktoren!$A$29:$R$84,13,FALSE)*$G282/12*20,0)/20,0)</f>
        <v>0</v>
      </c>
      <c r="K282" s="9">
        <f>IF(ISNUMBER(I282),ROUND(VLOOKUP($I282,Faktoren!$A$29:$R$84,15,FALSE)*$G282/12*20,0)/20,0)</f>
        <v>0</v>
      </c>
      <c r="L282" s="27"/>
      <c r="M282" s="24">
        <f t="shared" si="36"/>
        <v>0</v>
      </c>
      <c r="N282" s="9">
        <f>IF(ISNUMBER(I282),ROUND(VLOOKUP($I282,Faktoren!$A$29:$R$84,12,FALSE)*$G282/12*20,0)/20,0)</f>
        <v>0</v>
      </c>
      <c r="O282" s="9">
        <f>IF(ISNUMBER(I282),ROUND(VLOOKUP($I282,Faktoren!$A$29:$R$84,14,FALSE)*$G282/12*20,0)/20,0)</f>
        <v>0</v>
      </c>
      <c r="P282" s="27"/>
      <c r="Q282" s="64">
        <f t="shared" si="37"/>
        <v>0</v>
      </c>
      <c r="R282" s="9">
        <f t="shared" si="38"/>
        <v>0</v>
      </c>
      <c r="S282" s="25">
        <f t="shared" si="39"/>
        <v>0</v>
      </c>
    </row>
    <row r="283" spans="1:19" ht="11.25">
      <c r="A283" s="74"/>
      <c r="B283" s="74"/>
      <c r="C283" s="74"/>
      <c r="D283" s="86"/>
      <c r="E283" s="75"/>
      <c r="F283" s="76"/>
      <c r="G283" s="22">
        <f t="shared" si="34"/>
        <v>0</v>
      </c>
      <c r="H283" s="23">
        <f t="shared" si="35"/>
      </c>
      <c r="I283" s="63">
        <f t="shared" si="40"/>
      </c>
      <c r="J283" s="22">
        <f>IF(ISNUMBER(I283),ROUND(VLOOKUP($I283,Faktoren!$A$29:$R$84,13,FALSE)*$G283/12*20,0)/20,0)</f>
        <v>0</v>
      </c>
      <c r="K283" s="9">
        <f>IF(ISNUMBER(I283),ROUND(VLOOKUP($I283,Faktoren!$A$29:$R$84,15,FALSE)*$G283/12*20,0)/20,0)</f>
        <v>0</v>
      </c>
      <c r="L283" s="27"/>
      <c r="M283" s="24">
        <f t="shared" si="36"/>
        <v>0</v>
      </c>
      <c r="N283" s="9">
        <f>IF(ISNUMBER(I283),ROUND(VLOOKUP($I283,Faktoren!$A$29:$R$84,12,FALSE)*$G283/12*20,0)/20,0)</f>
        <v>0</v>
      </c>
      <c r="O283" s="9">
        <f>IF(ISNUMBER(I283),ROUND(VLOOKUP($I283,Faktoren!$A$29:$R$84,14,FALSE)*$G283/12*20,0)/20,0)</f>
        <v>0</v>
      </c>
      <c r="P283" s="27"/>
      <c r="Q283" s="64">
        <f t="shared" si="37"/>
        <v>0</v>
      </c>
      <c r="R283" s="9">
        <f t="shared" si="38"/>
        <v>0</v>
      </c>
      <c r="S283" s="25">
        <f t="shared" si="39"/>
        <v>0</v>
      </c>
    </row>
    <row r="284" spans="1:19" ht="11.25">
      <c r="A284" s="74"/>
      <c r="B284" s="74"/>
      <c r="C284" s="74"/>
      <c r="D284" s="86"/>
      <c r="E284" s="75"/>
      <c r="F284" s="76"/>
      <c r="G284" s="22">
        <f t="shared" si="34"/>
        <v>0</v>
      </c>
      <c r="H284" s="23">
        <f t="shared" si="35"/>
      </c>
      <c r="I284" s="63">
        <f t="shared" si="40"/>
      </c>
      <c r="J284" s="22">
        <f>IF(ISNUMBER(I284),ROUND(VLOOKUP($I284,Faktoren!$A$29:$R$84,13,FALSE)*$G284/12*20,0)/20,0)</f>
        <v>0</v>
      </c>
      <c r="K284" s="9">
        <f>IF(ISNUMBER(I284),ROUND(VLOOKUP($I284,Faktoren!$A$29:$R$84,15,FALSE)*$G284/12*20,0)/20,0)</f>
        <v>0</v>
      </c>
      <c r="L284" s="27"/>
      <c r="M284" s="24">
        <f t="shared" si="36"/>
        <v>0</v>
      </c>
      <c r="N284" s="9">
        <f>IF(ISNUMBER(I284),ROUND(VLOOKUP($I284,Faktoren!$A$29:$R$84,12,FALSE)*$G284/12*20,0)/20,0)</f>
        <v>0</v>
      </c>
      <c r="O284" s="9">
        <f>IF(ISNUMBER(I284),ROUND(VLOOKUP($I284,Faktoren!$A$29:$R$84,14,FALSE)*$G284/12*20,0)/20,0)</f>
        <v>0</v>
      </c>
      <c r="P284" s="27"/>
      <c r="Q284" s="64">
        <f t="shared" si="37"/>
        <v>0</v>
      </c>
      <c r="R284" s="9">
        <f t="shared" si="38"/>
        <v>0</v>
      </c>
      <c r="S284" s="25">
        <f t="shared" si="39"/>
        <v>0</v>
      </c>
    </row>
    <row r="285" spans="1:19" ht="11.25">
      <c r="A285" s="74"/>
      <c r="B285" s="74"/>
      <c r="C285" s="74"/>
      <c r="D285" s="86"/>
      <c r="E285" s="75"/>
      <c r="F285" s="76"/>
      <c r="G285" s="22">
        <f t="shared" si="34"/>
        <v>0</v>
      </c>
      <c r="H285" s="23">
        <f t="shared" si="35"/>
      </c>
      <c r="I285" s="63">
        <f t="shared" si="40"/>
      </c>
      <c r="J285" s="22">
        <f>IF(ISNUMBER(I285),ROUND(VLOOKUP($I285,Faktoren!$A$29:$R$84,13,FALSE)*$G285/12*20,0)/20,0)</f>
        <v>0</v>
      </c>
      <c r="K285" s="9">
        <f>IF(ISNUMBER(I285),ROUND(VLOOKUP($I285,Faktoren!$A$29:$R$84,15,FALSE)*$G285/12*20,0)/20,0)</f>
        <v>0</v>
      </c>
      <c r="L285" s="27"/>
      <c r="M285" s="24">
        <f t="shared" si="36"/>
        <v>0</v>
      </c>
      <c r="N285" s="9">
        <f>IF(ISNUMBER(I285),ROUND(VLOOKUP($I285,Faktoren!$A$29:$R$84,12,FALSE)*$G285/12*20,0)/20,0)</f>
        <v>0</v>
      </c>
      <c r="O285" s="9">
        <f>IF(ISNUMBER(I285),ROUND(VLOOKUP($I285,Faktoren!$A$29:$R$84,14,FALSE)*$G285/12*20,0)/20,0)</f>
        <v>0</v>
      </c>
      <c r="P285" s="27"/>
      <c r="Q285" s="64">
        <f t="shared" si="37"/>
        <v>0</v>
      </c>
      <c r="R285" s="9">
        <f t="shared" si="38"/>
        <v>0</v>
      </c>
      <c r="S285" s="25">
        <f t="shared" si="39"/>
        <v>0</v>
      </c>
    </row>
    <row r="286" spans="1:19" ht="11.25">
      <c r="A286" s="74"/>
      <c r="B286" s="74"/>
      <c r="C286" s="74"/>
      <c r="D286" s="86"/>
      <c r="E286" s="75"/>
      <c r="F286" s="76"/>
      <c r="G286" s="22">
        <f t="shared" si="34"/>
        <v>0</v>
      </c>
      <c r="H286" s="23">
        <f t="shared" si="35"/>
      </c>
      <c r="I286" s="63">
        <f t="shared" si="40"/>
      </c>
      <c r="J286" s="22">
        <f>IF(ISNUMBER(I286),ROUND(VLOOKUP($I286,Faktoren!$A$29:$R$84,13,FALSE)*$G286/12*20,0)/20,0)</f>
        <v>0</v>
      </c>
      <c r="K286" s="9">
        <f>IF(ISNUMBER(I286),ROUND(VLOOKUP($I286,Faktoren!$A$29:$R$84,15,FALSE)*$G286/12*20,0)/20,0)</f>
        <v>0</v>
      </c>
      <c r="L286" s="27"/>
      <c r="M286" s="24">
        <f t="shared" si="36"/>
        <v>0</v>
      </c>
      <c r="N286" s="9">
        <f>IF(ISNUMBER(I286),ROUND(VLOOKUP($I286,Faktoren!$A$29:$R$84,12,FALSE)*$G286/12*20,0)/20,0)</f>
        <v>0</v>
      </c>
      <c r="O286" s="9">
        <f>IF(ISNUMBER(I286),ROUND(VLOOKUP($I286,Faktoren!$A$29:$R$84,14,FALSE)*$G286/12*20,0)/20,0)</f>
        <v>0</v>
      </c>
      <c r="P286" s="27"/>
      <c r="Q286" s="64">
        <f t="shared" si="37"/>
        <v>0</v>
      </c>
      <c r="R286" s="9">
        <f t="shared" si="38"/>
        <v>0</v>
      </c>
      <c r="S286" s="25">
        <f t="shared" si="39"/>
        <v>0</v>
      </c>
    </row>
    <row r="287" spans="1:19" ht="11.25">
      <c r="A287" s="74"/>
      <c r="B287" s="74"/>
      <c r="C287" s="74"/>
      <c r="D287" s="86"/>
      <c r="E287" s="75"/>
      <c r="F287" s="76"/>
      <c r="G287" s="22">
        <f t="shared" si="34"/>
        <v>0</v>
      </c>
      <c r="H287" s="23">
        <f t="shared" si="35"/>
      </c>
      <c r="I287" s="63">
        <f t="shared" si="40"/>
      </c>
      <c r="J287" s="22">
        <f>IF(ISNUMBER(I287),ROUND(VLOOKUP($I287,Faktoren!$A$29:$R$84,13,FALSE)*$G287/12*20,0)/20,0)</f>
        <v>0</v>
      </c>
      <c r="K287" s="9">
        <f>IF(ISNUMBER(I287),ROUND(VLOOKUP($I287,Faktoren!$A$29:$R$84,15,FALSE)*$G287/12*20,0)/20,0)</f>
        <v>0</v>
      </c>
      <c r="L287" s="27"/>
      <c r="M287" s="24">
        <f t="shared" si="36"/>
        <v>0</v>
      </c>
      <c r="N287" s="9">
        <f>IF(ISNUMBER(I287),ROUND(VLOOKUP($I287,Faktoren!$A$29:$R$84,12,FALSE)*$G287/12*20,0)/20,0)</f>
        <v>0</v>
      </c>
      <c r="O287" s="9">
        <f>IF(ISNUMBER(I287),ROUND(VLOOKUP($I287,Faktoren!$A$29:$R$84,14,FALSE)*$G287/12*20,0)/20,0)</f>
        <v>0</v>
      </c>
      <c r="P287" s="27"/>
      <c r="Q287" s="64">
        <f t="shared" si="37"/>
        <v>0</v>
      </c>
      <c r="R287" s="9">
        <f t="shared" si="38"/>
        <v>0</v>
      </c>
      <c r="S287" s="25">
        <f t="shared" si="39"/>
        <v>0</v>
      </c>
    </row>
    <row r="288" spans="1:19" ht="11.25">
      <c r="A288" s="74"/>
      <c r="B288" s="74"/>
      <c r="C288" s="74"/>
      <c r="D288" s="86"/>
      <c r="E288" s="75"/>
      <c r="F288" s="76"/>
      <c r="G288" s="22">
        <f t="shared" si="34"/>
        <v>0</v>
      </c>
      <c r="H288" s="23">
        <f t="shared" si="35"/>
      </c>
      <c r="I288" s="63">
        <f t="shared" si="40"/>
      </c>
      <c r="J288" s="22">
        <f>IF(ISNUMBER(I288),ROUND(VLOOKUP($I288,Faktoren!$A$29:$R$84,13,FALSE)*$G288/12*20,0)/20,0)</f>
        <v>0</v>
      </c>
      <c r="K288" s="9">
        <f>IF(ISNUMBER(I288),ROUND(VLOOKUP($I288,Faktoren!$A$29:$R$84,15,FALSE)*$G288/12*20,0)/20,0)</f>
        <v>0</v>
      </c>
      <c r="L288" s="27"/>
      <c r="M288" s="24">
        <f t="shared" si="36"/>
        <v>0</v>
      </c>
      <c r="N288" s="9">
        <f>IF(ISNUMBER(I288),ROUND(VLOOKUP($I288,Faktoren!$A$29:$R$84,12,FALSE)*$G288/12*20,0)/20,0)</f>
        <v>0</v>
      </c>
      <c r="O288" s="9">
        <f>IF(ISNUMBER(I288),ROUND(VLOOKUP($I288,Faktoren!$A$29:$R$84,14,FALSE)*$G288/12*20,0)/20,0)</f>
        <v>0</v>
      </c>
      <c r="P288" s="27"/>
      <c r="Q288" s="64">
        <f t="shared" si="37"/>
        <v>0</v>
      </c>
      <c r="R288" s="9">
        <f t="shared" si="38"/>
        <v>0</v>
      </c>
      <c r="S288" s="25">
        <f t="shared" si="39"/>
        <v>0</v>
      </c>
    </row>
    <row r="289" spans="1:19" ht="11.25">
      <c r="A289" s="74"/>
      <c r="B289" s="74"/>
      <c r="C289" s="74"/>
      <c r="D289" s="86"/>
      <c r="E289" s="75"/>
      <c r="F289" s="76"/>
      <c r="G289" s="22">
        <f t="shared" si="34"/>
        <v>0</v>
      </c>
      <c r="H289" s="23">
        <f t="shared" si="35"/>
      </c>
      <c r="I289" s="63">
        <f t="shared" si="40"/>
      </c>
      <c r="J289" s="22">
        <f>IF(ISNUMBER(I289),ROUND(VLOOKUP($I289,Faktoren!$A$29:$R$84,13,FALSE)*$G289/12*20,0)/20,0)</f>
        <v>0</v>
      </c>
      <c r="K289" s="9">
        <f>IF(ISNUMBER(I289),ROUND(VLOOKUP($I289,Faktoren!$A$29:$R$84,15,FALSE)*$G289/12*20,0)/20,0)</f>
        <v>0</v>
      </c>
      <c r="L289" s="27"/>
      <c r="M289" s="24">
        <f t="shared" si="36"/>
        <v>0</v>
      </c>
      <c r="N289" s="9">
        <f>IF(ISNUMBER(I289),ROUND(VLOOKUP($I289,Faktoren!$A$29:$R$84,12,FALSE)*$G289/12*20,0)/20,0)</f>
        <v>0</v>
      </c>
      <c r="O289" s="9">
        <f>IF(ISNUMBER(I289),ROUND(VLOOKUP($I289,Faktoren!$A$29:$R$84,14,FALSE)*$G289/12*20,0)/20,0)</f>
        <v>0</v>
      </c>
      <c r="P289" s="27"/>
      <c r="Q289" s="64">
        <f t="shared" si="37"/>
        <v>0</v>
      </c>
      <c r="R289" s="9">
        <f t="shared" si="38"/>
        <v>0</v>
      </c>
      <c r="S289" s="25">
        <f t="shared" si="39"/>
        <v>0</v>
      </c>
    </row>
    <row r="290" spans="1:19" ht="11.25">
      <c r="A290" s="74"/>
      <c r="B290" s="74"/>
      <c r="C290" s="74"/>
      <c r="D290" s="86"/>
      <c r="E290" s="75"/>
      <c r="F290" s="76"/>
      <c r="G290" s="22">
        <f t="shared" si="34"/>
        <v>0</v>
      </c>
      <c r="H290" s="23">
        <f t="shared" si="35"/>
      </c>
      <c r="I290" s="63">
        <f t="shared" si="40"/>
      </c>
      <c r="J290" s="22">
        <f>IF(ISNUMBER(I290),ROUND(VLOOKUP($I290,Faktoren!$A$29:$R$84,13,FALSE)*$G290/12*20,0)/20,0)</f>
        <v>0</v>
      </c>
      <c r="K290" s="9">
        <f>IF(ISNUMBER(I290),ROUND(VLOOKUP($I290,Faktoren!$A$29:$R$84,15,FALSE)*$G290/12*20,0)/20,0)</f>
        <v>0</v>
      </c>
      <c r="L290" s="27"/>
      <c r="M290" s="24">
        <f t="shared" si="36"/>
        <v>0</v>
      </c>
      <c r="N290" s="9">
        <f>IF(ISNUMBER(I290),ROUND(VLOOKUP($I290,Faktoren!$A$29:$R$84,12,FALSE)*$G290/12*20,0)/20,0)</f>
        <v>0</v>
      </c>
      <c r="O290" s="9">
        <f>IF(ISNUMBER(I290),ROUND(VLOOKUP($I290,Faktoren!$A$29:$R$84,14,FALSE)*$G290/12*20,0)/20,0)</f>
        <v>0</v>
      </c>
      <c r="P290" s="27"/>
      <c r="Q290" s="64">
        <f t="shared" si="37"/>
        <v>0</v>
      </c>
      <c r="R290" s="9">
        <f t="shared" si="38"/>
        <v>0</v>
      </c>
      <c r="S290" s="25">
        <f t="shared" si="39"/>
        <v>0</v>
      </c>
    </row>
    <row r="291" spans="1:19" ht="11.25">
      <c r="A291" s="74"/>
      <c r="B291" s="74"/>
      <c r="C291" s="74"/>
      <c r="D291" s="86"/>
      <c r="E291" s="75"/>
      <c r="F291" s="76"/>
      <c r="G291" s="22">
        <f t="shared" si="34"/>
        <v>0</v>
      </c>
      <c r="H291" s="23">
        <f t="shared" si="35"/>
      </c>
      <c r="I291" s="63">
        <f t="shared" si="40"/>
      </c>
      <c r="J291" s="22">
        <f>IF(ISNUMBER(I291),ROUND(VLOOKUP($I291,Faktoren!$A$29:$R$84,13,FALSE)*$G291/12*20,0)/20,0)</f>
        <v>0</v>
      </c>
      <c r="K291" s="9">
        <f>IF(ISNUMBER(I291),ROUND(VLOOKUP($I291,Faktoren!$A$29:$R$84,15,FALSE)*$G291/12*20,0)/20,0)</f>
        <v>0</v>
      </c>
      <c r="L291" s="27"/>
      <c r="M291" s="24">
        <f t="shared" si="36"/>
        <v>0</v>
      </c>
      <c r="N291" s="9">
        <f>IF(ISNUMBER(I291),ROUND(VLOOKUP($I291,Faktoren!$A$29:$R$84,12,FALSE)*$G291/12*20,0)/20,0)</f>
        <v>0</v>
      </c>
      <c r="O291" s="9">
        <f>IF(ISNUMBER(I291),ROUND(VLOOKUP($I291,Faktoren!$A$29:$R$84,14,FALSE)*$G291/12*20,0)/20,0)</f>
        <v>0</v>
      </c>
      <c r="P291" s="27"/>
      <c r="Q291" s="64">
        <f t="shared" si="37"/>
        <v>0</v>
      </c>
      <c r="R291" s="9">
        <f t="shared" si="38"/>
        <v>0</v>
      </c>
      <c r="S291" s="25">
        <f t="shared" si="39"/>
        <v>0</v>
      </c>
    </row>
    <row r="292" spans="1:19" ht="11.25">
      <c r="A292" s="74"/>
      <c r="B292" s="74"/>
      <c r="C292" s="74"/>
      <c r="D292" s="86"/>
      <c r="E292" s="75"/>
      <c r="F292" s="76"/>
      <c r="G292" s="22">
        <f t="shared" si="34"/>
        <v>0</v>
      </c>
      <c r="H292" s="23">
        <f t="shared" si="35"/>
      </c>
      <c r="I292" s="63">
        <f t="shared" si="40"/>
      </c>
      <c r="J292" s="22">
        <f>IF(ISNUMBER(I292),ROUND(VLOOKUP($I292,Faktoren!$A$29:$R$84,13,FALSE)*$G292/12*20,0)/20,0)</f>
        <v>0</v>
      </c>
      <c r="K292" s="9">
        <f>IF(ISNUMBER(I292),ROUND(VLOOKUP($I292,Faktoren!$A$29:$R$84,15,FALSE)*$G292/12*20,0)/20,0)</f>
        <v>0</v>
      </c>
      <c r="L292" s="27"/>
      <c r="M292" s="24">
        <f t="shared" si="36"/>
        <v>0</v>
      </c>
      <c r="N292" s="9">
        <f>IF(ISNUMBER(I292),ROUND(VLOOKUP($I292,Faktoren!$A$29:$R$84,12,FALSE)*$G292/12*20,0)/20,0)</f>
        <v>0</v>
      </c>
      <c r="O292" s="9">
        <f>IF(ISNUMBER(I292),ROUND(VLOOKUP($I292,Faktoren!$A$29:$R$84,14,FALSE)*$G292/12*20,0)/20,0)</f>
        <v>0</v>
      </c>
      <c r="P292" s="27"/>
      <c r="Q292" s="64">
        <f t="shared" si="37"/>
        <v>0</v>
      </c>
      <c r="R292" s="9">
        <f t="shared" si="38"/>
        <v>0</v>
      </c>
      <c r="S292" s="25">
        <f t="shared" si="39"/>
        <v>0</v>
      </c>
    </row>
    <row r="293" spans="1:19" ht="11.25">
      <c r="A293" s="74"/>
      <c r="B293" s="74"/>
      <c r="C293" s="74"/>
      <c r="D293" s="86"/>
      <c r="E293" s="75"/>
      <c r="F293" s="76"/>
      <c r="G293" s="22">
        <f t="shared" si="34"/>
        <v>0</v>
      </c>
      <c r="H293" s="23">
        <f t="shared" si="35"/>
      </c>
      <c r="I293" s="63">
        <f t="shared" si="40"/>
      </c>
      <c r="J293" s="22">
        <f>IF(ISNUMBER(I293),ROUND(VLOOKUP($I293,Faktoren!$A$29:$R$84,13,FALSE)*$G293/12*20,0)/20,0)</f>
        <v>0</v>
      </c>
      <c r="K293" s="9">
        <f>IF(ISNUMBER(I293),ROUND(VLOOKUP($I293,Faktoren!$A$29:$R$84,15,FALSE)*$G293/12*20,0)/20,0)</f>
        <v>0</v>
      </c>
      <c r="L293" s="27"/>
      <c r="M293" s="24">
        <f t="shared" si="36"/>
        <v>0</v>
      </c>
      <c r="N293" s="9">
        <f>IF(ISNUMBER(I293),ROUND(VLOOKUP($I293,Faktoren!$A$29:$R$84,12,FALSE)*$G293/12*20,0)/20,0)</f>
        <v>0</v>
      </c>
      <c r="O293" s="9">
        <f>IF(ISNUMBER(I293),ROUND(VLOOKUP($I293,Faktoren!$A$29:$R$84,14,FALSE)*$G293/12*20,0)/20,0)</f>
        <v>0</v>
      </c>
      <c r="P293" s="27"/>
      <c r="Q293" s="64">
        <f t="shared" si="37"/>
        <v>0</v>
      </c>
      <c r="R293" s="9">
        <f t="shared" si="38"/>
        <v>0</v>
      </c>
      <c r="S293" s="25">
        <f t="shared" si="39"/>
        <v>0</v>
      </c>
    </row>
    <row r="294" spans="1:19" ht="11.25">
      <c r="A294" s="74"/>
      <c r="B294" s="74"/>
      <c r="C294" s="74"/>
      <c r="D294" s="86"/>
      <c r="E294" s="75"/>
      <c r="F294" s="76"/>
      <c r="G294" s="22">
        <f t="shared" si="34"/>
        <v>0</v>
      </c>
      <c r="H294" s="23">
        <f t="shared" si="35"/>
      </c>
      <c r="I294" s="63">
        <f t="shared" si="40"/>
      </c>
      <c r="J294" s="22">
        <f>IF(ISNUMBER(I294),ROUND(VLOOKUP($I294,Faktoren!$A$29:$R$84,13,FALSE)*$G294/12*20,0)/20,0)</f>
        <v>0</v>
      </c>
      <c r="K294" s="9">
        <f>IF(ISNUMBER(I294),ROUND(VLOOKUP($I294,Faktoren!$A$29:$R$84,15,FALSE)*$G294/12*20,0)/20,0)</f>
        <v>0</v>
      </c>
      <c r="L294" s="27"/>
      <c r="M294" s="24">
        <f t="shared" si="36"/>
        <v>0</v>
      </c>
      <c r="N294" s="9">
        <f>IF(ISNUMBER(I294),ROUND(VLOOKUP($I294,Faktoren!$A$29:$R$84,12,FALSE)*$G294/12*20,0)/20,0)</f>
        <v>0</v>
      </c>
      <c r="O294" s="9">
        <f>IF(ISNUMBER(I294),ROUND(VLOOKUP($I294,Faktoren!$A$29:$R$84,14,FALSE)*$G294/12*20,0)/20,0)</f>
        <v>0</v>
      </c>
      <c r="P294" s="27"/>
      <c r="Q294" s="64">
        <f t="shared" si="37"/>
        <v>0</v>
      </c>
      <c r="R294" s="9">
        <f t="shared" si="38"/>
        <v>0</v>
      </c>
      <c r="S294" s="25">
        <f t="shared" si="39"/>
        <v>0</v>
      </c>
    </row>
    <row r="295" spans="1:19" ht="11.25">
      <c r="A295" s="74"/>
      <c r="B295" s="74"/>
      <c r="C295" s="74"/>
      <c r="D295" s="86"/>
      <c r="E295" s="75"/>
      <c r="F295" s="76"/>
      <c r="G295" s="22">
        <f t="shared" si="34"/>
        <v>0</v>
      </c>
      <c r="H295" s="23">
        <f t="shared" si="35"/>
      </c>
      <c r="I295" s="63">
        <f t="shared" si="40"/>
      </c>
      <c r="J295" s="22">
        <f>IF(ISNUMBER(I295),ROUND(VLOOKUP($I295,Faktoren!$A$29:$R$84,13,FALSE)*$G295/12*20,0)/20,0)</f>
        <v>0</v>
      </c>
      <c r="K295" s="9">
        <f>IF(ISNUMBER(I295),ROUND(VLOOKUP($I295,Faktoren!$A$29:$R$84,15,FALSE)*$G295/12*20,0)/20,0)</f>
        <v>0</v>
      </c>
      <c r="L295" s="27"/>
      <c r="M295" s="24">
        <f t="shared" si="36"/>
        <v>0</v>
      </c>
      <c r="N295" s="9">
        <f>IF(ISNUMBER(I295),ROUND(VLOOKUP($I295,Faktoren!$A$29:$R$84,12,FALSE)*$G295/12*20,0)/20,0)</f>
        <v>0</v>
      </c>
      <c r="O295" s="9">
        <f>IF(ISNUMBER(I295),ROUND(VLOOKUP($I295,Faktoren!$A$29:$R$84,14,FALSE)*$G295/12*20,0)/20,0)</f>
        <v>0</v>
      </c>
      <c r="P295" s="27"/>
      <c r="Q295" s="64">
        <f t="shared" si="37"/>
        <v>0</v>
      </c>
      <c r="R295" s="9">
        <f t="shared" si="38"/>
        <v>0</v>
      </c>
      <c r="S295" s="25">
        <f t="shared" si="39"/>
        <v>0</v>
      </c>
    </row>
    <row r="296" spans="1:19" ht="11.25">
      <c r="A296" s="74"/>
      <c r="B296" s="74"/>
      <c r="C296" s="74"/>
      <c r="D296" s="86"/>
      <c r="E296" s="75"/>
      <c r="F296" s="76"/>
      <c r="G296" s="22">
        <f t="shared" si="34"/>
        <v>0</v>
      </c>
      <c r="H296" s="23">
        <f t="shared" si="35"/>
      </c>
      <c r="I296" s="63">
        <f t="shared" si="40"/>
      </c>
      <c r="J296" s="22">
        <f>IF(ISNUMBER(I296),ROUND(VLOOKUP($I296,Faktoren!$A$29:$R$84,13,FALSE)*$G296/12*20,0)/20,0)</f>
        <v>0</v>
      </c>
      <c r="K296" s="9">
        <f>IF(ISNUMBER(I296),ROUND(VLOOKUP($I296,Faktoren!$A$29:$R$84,15,FALSE)*$G296/12*20,0)/20,0)</f>
        <v>0</v>
      </c>
      <c r="L296" s="27"/>
      <c r="M296" s="24">
        <f t="shared" si="36"/>
        <v>0</v>
      </c>
      <c r="N296" s="9">
        <f>IF(ISNUMBER(I296),ROUND(VLOOKUP($I296,Faktoren!$A$29:$R$84,12,FALSE)*$G296/12*20,0)/20,0)</f>
        <v>0</v>
      </c>
      <c r="O296" s="9">
        <f>IF(ISNUMBER(I296),ROUND(VLOOKUP($I296,Faktoren!$A$29:$R$84,14,FALSE)*$G296/12*20,0)/20,0)</f>
        <v>0</v>
      </c>
      <c r="P296" s="27"/>
      <c r="Q296" s="64">
        <f t="shared" si="37"/>
        <v>0</v>
      </c>
      <c r="R296" s="9">
        <f t="shared" si="38"/>
        <v>0</v>
      </c>
      <c r="S296" s="25">
        <f t="shared" si="39"/>
        <v>0</v>
      </c>
    </row>
    <row r="297" spans="1:19" ht="11.25">
      <c r="A297" s="74"/>
      <c r="B297" s="74"/>
      <c r="C297" s="74"/>
      <c r="D297" s="86"/>
      <c r="E297" s="75"/>
      <c r="F297" s="76"/>
      <c r="G297" s="22">
        <f t="shared" si="34"/>
        <v>0</v>
      </c>
      <c r="H297" s="23">
        <f t="shared" si="35"/>
      </c>
      <c r="I297" s="63">
        <f t="shared" si="40"/>
      </c>
      <c r="J297" s="22">
        <f>IF(ISNUMBER(I297),ROUND(VLOOKUP($I297,Faktoren!$A$29:$R$84,13,FALSE)*$G297/12*20,0)/20,0)</f>
        <v>0</v>
      </c>
      <c r="K297" s="9">
        <f>IF(ISNUMBER(I297),ROUND(VLOOKUP($I297,Faktoren!$A$29:$R$84,15,FALSE)*$G297/12*20,0)/20,0)</f>
        <v>0</v>
      </c>
      <c r="L297" s="27"/>
      <c r="M297" s="24">
        <f t="shared" si="36"/>
        <v>0</v>
      </c>
      <c r="N297" s="9">
        <f>IF(ISNUMBER(I297),ROUND(VLOOKUP($I297,Faktoren!$A$29:$R$84,12,FALSE)*$G297/12*20,0)/20,0)</f>
        <v>0</v>
      </c>
      <c r="O297" s="9">
        <f>IF(ISNUMBER(I297),ROUND(VLOOKUP($I297,Faktoren!$A$29:$R$84,14,FALSE)*$G297/12*20,0)/20,0)</f>
        <v>0</v>
      </c>
      <c r="P297" s="27"/>
      <c r="Q297" s="64">
        <f t="shared" si="37"/>
        <v>0</v>
      </c>
      <c r="R297" s="9">
        <f t="shared" si="38"/>
        <v>0</v>
      </c>
      <c r="S297" s="25">
        <f t="shared" si="39"/>
        <v>0</v>
      </c>
    </row>
    <row r="298" spans="1:19" ht="11.25">
      <c r="A298" s="74"/>
      <c r="B298" s="74"/>
      <c r="C298" s="74"/>
      <c r="D298" s="86"/>
      <c r="E298" s="75"/>
      <c r="F298" s="76"/>
      <c r="G298" s="22">
        <f t="shared" si="34"/>
        <v>0</v>
      </c>
      <c r="H298" s="23">
        <f t="shared" si="35"/>
      </c>
      <c r="I298" s="63">
        <f t="shared" si="40"/>
      </c>
      <c r="J298" s="22">
        <f>IF(ISNUMBER(I298),ROUND(VLOOKUP($I298,Faktoren!$A$29:$R$84,13,FALSE)*$G298/12*20,0)/20,0)</f>
        <v>0</v>
      </c>
      <c r="K298" s="9">
        <f>IF(ISNUMBER(I298),ROUND(VLOOKUP($I298,Faktoren!$A$29:$R$84,15,FALSE)*$G298/12*20,0)/20,0)</f>
        <v>0</v>
      </c>
      <c r="L298" s="27"/>
      <c r="M298" s="24">
        <f t="shared" si="36"/>
        <v>0</v>
      </c>
      <c r="N298" s="9">
        <f>IF(ISNUMBER(I298),ROUND(VLOOKUP($I298,Faktoren!$A$29:$R$84,12,FALSE)*$G298/12*20,0)/20,0)</f>
        <v>0</v>
      </c>
      <c r="O298" s="9">
        <f>IF(ISNUMBER(I298),ROUND(VLOOKUP($I298,Faktoren!$A$29:$R$84,14,FALSE)*$G298/12*20,0)/20,0)</f>
        <v>0</v>
      </c>
      <c r="P298" s="27"/>
      <c r="Q298" s="64">
        <f t="shared" si="37"/>
        <v>0</v>
      </c>
      <c r="R298" s="9">
        <f t="shared" si="38"/>
        <v>0</v>
      </c>
      <c r="S298" s="25">
        <f t="shared" si="39"/>
        <v>0</v>
      </c>
    </row>
    <row r="299" spans="1:19" ht="11.25">
      <c r="A299" s="74"/>
      <c r="B299" s="74"/>
      <c r="C299" s="74"/>
      <c r="D299" s="86"/>
      <c r="E299" s="75"/>
      <c r="F299" s="76"/>
      <c r="G299" s="22">
        <f t="shared" si="34"/>
        <v>0</v>
      </c>
      <c r="H299" s="23">
        <f t="shared" si="35"/>
      </c>
      <c r="I299" s="63">
        <f t="shared" si="40"/>
      </c>
      <c r="J299" s="22">
        <f>IF(ISNUMBER(I299),ROUND(VLOOKUP($I299,Faktoren!$A$29:$R$84,13,FALSE)*$G299/12*20,0)/20,0)</f>
        <v>0</v>
      </c>
      <c r="K299" s="9">
        <f>IF(ISNUMBER(I299),ROUND(VLOOKUP($I299,Faktoren!$A$29:$R$84,15,FALSE)*$G299/12*20,0)/20,0)</f>
        <v>0</v>
      </c>
      <c r="L299" s="27"/>
      <c r="M299" s="24">
        <f t="shared" si="36"/>
        <v>0</v>
      </c>
      <c r="N299" s="9">
        <f>IF(ISNUMBER(I299),ROUND(VLOOKUP($I299,Faktoren!$A$29:$R$84,12,FALSE)*$G299/12*20,0)/20,0)</f>
        <v>0</v>
      </c>
      <c r="O299" s="9">
        <f>IF(ISNUMBER(I299),ROUND(VLOOKUP($I299,Faktoren!$A$29:$R$84,14,FALSE)*$G299/12*20,0)/20,0)</f>
        <v>0</v>
      </c>
      <c r="P299" s="27"/>
      <c r="Q299" s="64">
        <f t="shared" si="37"/>
        <v>0</v>
      </c>
      <c r="R299" s="9">
        <f t="shared" si="38"/>
        <v>0</v>
      </c>
      <c r="S299" s="25">
        <f t="shared" si="39"/>
        <v>0</v>
      </c>
    </row>
    <row r="300" spans="1:19" ht="11.25">
      <c r="A300" s="74"/>
      <c r="B300" s="74"/>
      <c r="C300" s="74"/>
      <c r="D300" s="86"/>
      <c r="E300" s="75"/>
      <c r="F300" s="76"/>
      <c r="G300" s="22">
        <f t="shared" si="34"/>
        <v>0</v>
      </c>
      <c r="H300" s="23">
        <f t="shared" si="35"/>
      </c>
      <c r="I300" s="63">
        <f t="shared" si="40"/>
      </c>
      <c r="J300" s="22">
        <f>IF(ISNUMBER(I300),ROUND(VLOOKUP($I300,Faktoren!$A$29:$R$84,13,FALSE)*$G300/12*20,0)/20,0)</f>
        <v>0</v>
      </c>
      <c r="K300" s="9">
        <f>IF(ISNUMBER(I300),ROUND(VLOOKUP($I300,Faktoren!$A$29:$R$84,15,FALSE)*$G300/12*20,0)/20,0)</f>
        <v>0</v>
      </c>
      <c r="L300" s="27"/>
      <c r="M300" s="24">
        <f t="shared" si="36"/>
        <v>0</v>
      </c>
      <c r="N300" s="9">
        <f>IF(ISNUMBER(I300),ROUND(VLOOKUP($I300,Faktoren!$A$29:$R$84,12,FALSE)*$G300/12*20,0)/20,0)</f>
        <v>0</v>
      </c>
      <c r="O300" s="9">
        <f>IF(ISNUMBER(I300),ROUND(VLOOKUP($I300,Faktoren!$A$29:$R$84,14,FALSE)*$G300/12*20,0)/20,0)</f>
        <v>0</v>
      </c>
      <c r="P300" s="27"/>
      <c r="Q300" s="64">
        <f t="shared" si="37"/>
        <v>0</v>
      </c>
      <c r="R300" s="9">
        <f t="shared" si="38"/>
        <v>0</v>
      </c>
      <c r="S300" s="25">
        <f t="shared" si="39"/>
        <v>0</v>
      </c>
    </row>
    <row r="301" spans="1:19" ht="11.25">
      <c r="A301" s="74"/>
      <c r="B301" s="74"/>
      <c r="C301" s="74"/>
      <c r="D301" s="86"/>
      <c r="E301" s="75"/>
      <c r="F301" s="76"/>
      <c r="G301" s="22">
        <f t="shared" si="34"/>
        <v>0</v>
      </c>
      <c r="H301" s="23">
        <f t="shared" si="35"/>
      </c>
      <c r="I301" s="63">
        <f t="shared" si="40"/>
      </c>
      <c r="J301" s="22">
        <f>IF(ISNUMBER(I301),ROUND(VLOOKUP($I301,Faktoren!$A$29:$R$84,13,FALSE)*$G301/12*20,0)/20,0)</f>
        <v>0</v>
      </c>
      <c r="K301" s="9">
        <f>IF(ISNUMBER(I301),ROUND(VLOOKUP($I301,Faktoren!$A$29:$R$84,15,FALSE)*$G301/12*20,0)/20,0)</f>
        <v>0</v>
      </c>
      <c r="L301" s="27"/>
      <c r="M301" s="24">
        <f t="shared" si="36"/>
        <v>0</v>
      </c>
      <c r="N301" s="9">
        <f>IF(ISNUMBER(I301),ROUND(VLOOKUP($I301,Faktoren!$A$29:$R$84,12,FALSE)*$G301/12*20,0)/20,0)</f>
        <v>0</v>
      </c>
      <c r="O301" s="9">
        <f>IF(ISNUMBER(I301),ROUND(VLOOKUP($I301,Faktoren!$A$29:$R$84,14,FALSE)*$G301/12*20,0)/20,0)</f>
        <v>0</v>
      </c>
      <c r="P301" s="27"/>
      <c r="Q301" s="64">
        <f t="shared" si="37"/>
        <v>0</v>
      </c>
      <c r="R301" s="9">
        <f t="shared" si="38"/>
        <v>0</v>
      </c>
      <c r="S301" s="25">
        <f t="shared" si="39"/>
        <v>0</v>
      </c>
    </row>
    <row r="302" spans="1:19" ht="11.25">
      <c r="A302" s="74"/>
      <c r="B302" s="74"/>
      <c r="C302" s="74"/>
      <c r="D302" s="86"/>
      <c r="E302" s="75"/>
      <c r="F302" s="76"/>
      <c r="G302" s="22">
        <f t="shared" si="34"/>
        <v>0</v>
      </c>
      <c r="H302" s="23">
        <f t="shared" si="35"/>
      </c>
      <c r="I302" s="63">
        <f t="shared" si="40"/>
      </c>
      <c r="J302" s="22">
        <f>IF(ISNUMBER(I302),ROUND(VLOOKUP($I302,Faktoren!$A$29:$R$84,13,FALSE)*$G302/12*20,0)/20,0)</f>
        <v>0</v>
      </c>
      <c r="K302" s="9">
        <f>IF(ISNUMBER(I302),ROUND(VLOOKUP($I302,Faktoren!$A$29:$R$84,15,FALSE)*$G302/12*20,0)/20,0)</f>
        <v>0</v>
      </c>
      <c r="L302" s="27"/>
      <c r="M302" s="24">
        <f t="shared" si="36"/>
        <v>0</v>
      </c>
      <c r="N302" s="9">
        <f>IF(ISNUMBER(I302),ROUND(VLOOKUP($I302,Faktoren!$A$29:$R$84,12,FALSE)*$G302/12*20,0)/20,0)</f>
        <v>0</v>
      </c>
      <c r="O302" s="9">
        <f>IF(ISNUMBER(I302),ROUND(VLOOKUP($I302,Faktoren!$A$29:$R$84,14,FALSE)*$G302/12*20,0)/20,0)</f>
        <v>0</v>
      </c>
      <c r="P302" s="27"/>
      <c r="Q302" s="64">
        <f t="shared" si="37"/>
        <v>0</v>
      </c>
      <c r="R302" s="9">
        <f t="shared" si="38"/>
        <v>0</v>
      </c>
      <c r="S302" s="25">
        <f t="shared" si="39"/>
        <v>0</v>
      </c>
    </row>
    <row r="303" spans="1:19" ht="11.25">
      <c r="A303" s="74"/>
      <c r="B303" s="74"/>
      <c r="C303" s="74"/>
      <c r="D303" s="86"/>
      <c r="E303" s="75"/>
      <c r="F303" s="76"/>
      <c r="G303" s="22">
        <f t="shared" si="34"/>
        <v>0</v>
      </c>
      <c r="H303" s="23">
        <f t="shared" si="35"/>
      </c>
      <c r="I303" s="63">
        <f t="shared" si="40"/>
      </c>
      <c r="J303" s="22">
        <f>IF(ISNUMBER(I303),ROUND(VLOOKUP($I303,Faktoren!$A$29:$R$84,13,FALSE)*$G303/12*20,0)/20,0)</f>
        <v>0</v>
      </c>
      <c r="K303" s="9">
        <f>IF(ISNUMBER(I303),ROUND(VLOOKUP($I303,Faktoren!$A$29:$R$84,15,FALSE)*$G303/12*20,0)/20,0)</f>
        <v>0</v>
      </c>
      <c r="L303" s="27"/>
      <c r="M303" s="24">
        <f t="shared" si="36"/>
        <v>0</v>
      </c>
      <c r="N303" s="9">
        <f>IF(ISNUMBER(I303),ROUND(VLOOKUP($I303,Faktoren!$A$29:$R$84,12,FALSE)*$G303/12*20,0)/20,0)</f>
        <v>0</v>
      </c>
      <c r="O303" s="9">
        <f>IF(ISNUMBER(I303),ROUND(VLOOKUP($I303,Faktoren!$A$29:$R$84,14,FALSE)*$G303/12*20,0)/20,0)</f>
        <v>0</v>
      </c>
      <c r="P303" s="27"/>
      <c r="Q303" s="64">
        <f t="shared" si="37"/>
        <v>0</v>
      </c>
      <c r="R303" s="9">
        <f t="shared" si="38"/>
        <v>0</v>
      </c>
      <c r="S303" s="25">
        <f t="shared" si="39"/>
        <v>0</v>
      </c>
    </row>
    <row r="304" spans="1:19" ht="11.25">
      <c r="A304" s="74"/>
      <c r="B304" s="74"/>
      <c r="C304" s="74"/>
      <c r="D304" s="86"/>
      <c r="E304" s="75"/>
      <c r="F304" s="76"/>
      <c r="G304" s="22">
        <f t="shared" si="34"/>
        <v>0</v>
      </c>
      <c r="H304" s="23">
        <f t="shared" si="35"/>
      </c>
      <c r="I304" s="63">
        <f t="shared" si="40"/>
      </c>
      <c r="J304" s="22">
        <f>IF(ISNUMBER(I304),ROUND(VLOOKUP($I304,Faktoren!$A$29:$R$84,13,FALSE)*$G304/12*20,0)/20,0)</f>
        <v>0</v>
      </c>
      <c r="K304" s="9">
        <f>IF(ISNUMBER(I304),ROUND(VLOOKUP($I304,Faktoren!$A$29:$R$84,15,FALSE)*$G304/12*20,0)/20,0)</f>
        <v>0</v>
      </c>
      <c r="L304" s="27"/>
      <c r="M304" s="24">
        <f t="shared" si="36"/>
        <v>0</v>
      </c>
      <c r="N304" s="9">
        <f>IF(ISNUMBER(I304),ROUND(VLOOKUP($I304,Faktoren!$A$29:$R$84,12,FALSE)*$G304/12*20,0)/20,0)</f>
        <v>0</v>
      </c>
      <c r="O304" s="9">
        <f>IF(ISNUMBER(I304),ROUND(VLOOKUP($I304,Faktoren!$A$29:$R$84,14,FALSE)*$G304/12*20,0)/20,0)</f>
        <v>0</v>
      </c>
      <c r="P304" s="27"/>
      <c r="Q304" s="64">
        <f t="shared" si="37"/>
        <v>0</v>
      </c>
      <c r="R304" s="9">
        <f t="shared" si="38"/>
        <v>0</v>
      </c>
      <c r="S304" s="25">
        <f t="shared" si="39"/>
        <v>0</v>
      </c>
    </row>
    <row r="305" spans="1:19" ht="11.25">
      <c r="A305" s="74"/>
      <c r="B305" s="74"/>
      <c r="C305" s="74"/>
      <c r="D305" s="86"/>
      <c r="E305" s="75"/>
      <c r="F305" s="76"/>
      <c r="G305" s="22">
        <f t="shared" si="34"/>
        <v>0</v>
      </c>
      <c r="H305" s="23">
        <f t="shared" si="35"/>
      </c>
      <c r="I305" s="63">
        <f t="shared" si="40"/>
      </c>
      <c r="J305" s="22">
        <f>IF(ISNUMBER(I305),ROUND(VLOOKUP($I305,Faktoren!$A$29:$R$84,13,FALSE)*$G305/12*20,0)/20,0)</f>
        <v>0</v>
      </c>
      <c r="K305" s="9">
        <f>IF(ISNUMBER(I305),ROUND(VLOOKUP($I305,Faktoren!$A$29:$R$84,15,FALSE)*$G305/12*20,0)/20,0)</f>
        <v>0</v>
      </c>
      <c r="L305" s="27"/>
      <c r="M305" s="24">
        <f t="shared" si="36"/>
        <v>0</v>
      </c>
      <c r="N305" s="9">
        <f>IF(ISNUMBER(I305),ROUND(VLOOKUP($I305,Faktoren!$A$29:$R$84,12,FALSE)*$G305/12*20,0)/20,0)</f>
        <v>0</v>
      </c>
      <c r="O305" s="9">
        <f>IF(ISNUMBER(I305),ROUND(VLOOKUP($I305,Faktoren!$A$29:$R$84,14,FALSE)*$G305/12*20,0)/20,0)</f>
        <v>0</v>
      </c>
      <c r="P305" s="27"/>
      <c r="Q305" s="64">
        <f t="shared" si="37"/>
        <v>0</v>
      </c>
      <c r="R305" s="9">
        <f t="shared" si="38"/>
        <v>0</v>
      </c>
      <c r="S305" s="25">
        <f t="shared" si="39"/>
        <v>0</v>
      </c>
    </row>
    <row r="306" spans="1:19" ht="11.25">
      <c r="A306" s="74"/>
      <c r="B306" s="74"/>
      <c r="C306" s="74"/>
      <c r="D306" s="86"/>
      <c r="E306" s="75"/>
      <c r="F306" s="76"/>
      <c r="G306" s="22">
        <f t="shared" si="34"/>
        <v>0</v>
      </c>
      <c r="H306" s="23">
        <f t="shared" si="35"/>
      </c>
      <c r="I306" s="63">
        <f t="shared" si="40"/>
      </c>
      <c r="J306" s="22">
        <f>IF(ISNUMBER(I306),ROUND(VLOOKUP($I306,Faktoren!$A$29:$R$84,13,FALSE)*$G306/12*20,0)/20,0)</f>
        <v>0</v>
      </c>
      <c r="K306" s="9">
        <f>IF(ISNUMBER(I306),ROUND(VLOOKUP($I306,Faktoren!$A$29:$R$84,15,FALSE)*$G306/12*20,0)/20,0)</f>
        <v>0</v>
      </c>
      <c r="L306" s="27"/>
      <c r="M306" s="24">
        <f t="shared" si="36"/>
        <v>0</v>
      </c>
      <c r="N306" s="9">
        <f>IF(ISNUMBER(I306),ROUND(VLOOKUP($I306,Faktoren!$A$29:$R$84,12,FALSE)*$G306/12*20,0)/20,0)</f>
        <v>0</v>
      </c>
      <c r="O306" s="9">
        <f>IF(ISNUMBER(I306),ROUND(VLOOKUP($I306,Faktoren!$A$29:$R$84,14,FALSE)*$G306/12*20,0)/20,0)</f>
        <v>0</v>
      </c>
      <c r="P306" s="27"/>
      <c r="Q306" s="64">
        <f t="shared" si="37"/>
        <v>0</v>
      </c>
      <c r="R306" s="9">
        <f t="shared" si="38"/>
        <v>0</v>
      </c>
      <c r="S306" s="25">
        <f t="shared" si="39"/>
        <v>0</v>
      </c>
    </row>
    <row r="307" spans="1:19" ht="11.25">
      <c r="A307" s="74"/>
      <c r="B307" s="74"/>
      <c r="C307" s="74"/>
      <c r="D307" s="86"/>
      <c r="E307" s="75"/>
      <c r="F307" s="76"/>
      <c r="G307" s="22">
        <f t="shared" si="34"/>
        <v>0</v>
      </c>
      <c r="H307" s="23">
        <f t="shared" si="35"/>
      </c>
      <c r="I307" s="63">
        <f t="shared" si="40"/>
      </c>
      <c r="J307" s="22">
        <f>IF(ISNUMBER(I307),ROUND(VLOOKUP($I307,Faktoren!$A$29:$R$84,13,FALSE)*$G307/12*20,0)/20,0)</f>
        <v>0</v>
      </c>
      <c r="K307" s="9">
        <f>IF(ISNUMBER(I307),ROUND(VLOOKUP($I307,Faktoren!$A$29:$R$84,15,FALSE)*$G307/12*20,0)/20,0)</f>
        <v>0</v>
      </c>
      <c r="L307" s="27"/>
      <c r="M307" s="24">
        <f t="shared" si="36"/>
        <v>0</v>
      </c>
      <c r="N307" s="9">
        <f>IF(ISNUMBER(I307),ROUND(VLOOKUP($I307,Faktoren!$A$29:$R$84,12,FALSE)*$G307/12*20,0)/20,0)</f>
        <v>0</v>
      </c>
      <c r="O307" s="9">
        <f>IF(ISNUMBER(I307),ROUND(VLOOKUP($I307,Faktoren!$A$29:$R$84,14,FALSE)*$G307/12*20,0)/20,0)</f>
        <v>0</v>
      </c>
      <c r="P307" s="27"/>
      <c r="Q307" s="64">
        <f t="shared" si="37"/>
        <v>0</v>
      </c>
      <c r="R307" s="9">
        <f t="shared" si="38"/>
        <v>0</v>
      </c>
      <c r="S307" s="25">
        <f t="shared" si="39"/>
        <v>0</v>
      </c>
    </row>
    <row r="308" spans="1:19" ht="11.25">
      <c r="A308" s="74"/>
      <c r="B308" s="74"/>
      <c r="C308" s="74"/>
      <c r="D308" s="86"/>
      <c r="E308" s="75"/>
      <c r="F308" s="76"/>
      <c r="G308" s="22">
        <f t="shared" si="34"/>
        <v>0</v>
      </c>
      <c r="H308" s="23">
        <f t="shared" si="35"/>
      </c>
      <c r="I308" s="63">
        <f t="shared" si="40"/>
      </c>
      <c r="J308" s="22">
        <f>IF(ISNUMBER(I308),ROUND(VLOOKUP($I308,Faktoren!$A$29:$R$84,13,FALSE)*$G308/12*20,0)/20,0)</f>
        <v>0</v>
      </c>
      <c r="K308" s="9">
        <f>IF(ISNUMBER(I308),ROUND(VLOOKUP($I308,Faktoren!$A$29:$R$84,15,FALSE)*$G308/12*20,0)/20,0)</f>
        <v>0</v>
      </c>
      <c r="L308" s="27"/>
      <c r="M308" s="24">
        <f t="shared" si="36"/>
        <v>0</v>
      </c>
      <c r="N308" s="9">
        <f>IF(ISNUMBER(I308),ROUND(VLOOKUP($I308,Faktoren!$A$29:$R$84,12,FALSE)*$G308/12*20,0)/20,0)</f>
        <v>0</v>
      </c>
      <c r="O308" s="9">
        <f>IF(ISNUMBER(I308),ROUND(VLOOKUP($I308,Faktoren!$A$29:$R$84,14,FALSE)*$G308/12*20,0)/20,0)</f>
        <v>0</v>
      </c>
      <c r="P308" s="27"/>
      <c r="Q308" s="64">
        <f t="shared" si="37"/>
        <v>0</v>
      </c>
      <c r="R308" s="9">
        <f t="shared" si="38"/>
        <v>0</v>
      </c>
      <c r="S308" s="25">
        <f t="shared" si="39"/>
        <v>0</v>
      </c>
    </row>
    <row r="309" spans="1:19" ht="11.25">
      <c r="A309" s="74"/>
      <c r="B309" s="74"/>
      <c r="C309" s="74"/>
      <c r="D309" s="86"/>
      <c r="E309" s="75"/>
      <c r="F309" s="76"/>
      <c r="G309" s="22">
        <f t="shared" si="34"/>
        <v>0</v>
      </c>
      <c r="H309" s="23">
        <f t="shared" si="35"/>
      </c>
      <c r="I309" s="63">
        <f t="shared" si="40"/>
      </c>
      <c r="J309" s="22">
        <f>IF(ISNUMBER(I309),ROUND(VLOOKUP($I309,Faktoren!$A$29:$R$84,13,FALSE)*$G309/12*20,0)/20,0)</f>
        <v>0</v>
      </c>
      <c r="K309" s="9">
        <f>IF(ISNUMBER(I309),ROUND(VLOOKUP($I309,Faktoren!$A$29:$R$84,15,FALSE)*$G309/12*20,0)/20,0)</f>
        <v>0</v>
      </c>
      <c r="L309" s="27"/>
      <c r="M309" s="24">
        <f t="shared" si="36"/>
        <v>0</v>
      </c>
      <c r="N309" s="9">
        <f>IF(ISNUMBER(I309),ROUND(VLOOKUP($I309,Faktoren!$A$29:$R$84,12,FALSE)*$G309/12*20,0)/20,0)</f>
        <v>0</v>
      </c>
      <c r="O309" s="9">
        <f>IF(ISNUMBER(I309),ROUND(VLOOKUP($I309,Faktoren!$A$29:$R$84,14,FALSE)*$G309/12*20,0)/20,0)</f>
        <v>0</v>
      </c>
      <c r="P309" s="27"/>
      <c r="Q309" s="64">
        <f t="shared" si="37"/>
        <v>0</v>
      </c>
      <c r="R309" s="9">
        <f t="shared" si="38"/>
        <v>0</v>
      </c>
      <c r="S309" s="25">
        <f t="shared" si="39"/>
        <v>0</v>
      </c>
    </row>
    <row r="310" spans="1:19" ht="11.25">
      <c r="A310" s="74"/>
      <c r="B310" s="74"/>
      <c r="C310" s="74"/>
      <c r="D310" s="86"/>
      <c r="E310" s="75"/>
      <c r="F310" s="76"/>
      <c r="G310" s="22">
        <f t="shared" si="34"/>
        <v>0</v>
      </c>
      <c r="H310" s="23">
        <f t="shared" si="35"/>
      </c>
      <c r="I310" s="63">
        <f t="shared" si="40"/>
      </c>
      <c r="J310" s="22">
        <f>IF(ISNUMBER(I310),ROUND(VLOOKUP($I310,Faktoren!$A$29:$R$84,13,FALSE)*$G310/12*20,0)/20,0)</f>
        <v>0</v>
      </c>
      <c r="K310" s="9">
        <f>IF(ISNUMBER(I310),ROUND(VLOOKUP($I310,Faktoren!$A$29:$R$84,15,FALSE)*$G310/12*20,0)/20,0)</f>
        <v>0</v>
      </c>
      <c r="L310" s="27"/>
      <c r="M310" s="24">
        <f t="shared" si="36"/>
        <v>0</v>
      </c>
      <c r="N310" s="9">
        <f>IF(ISNUMBER(I310),ROUND(VLOOKUP($I310,Faktoren!$A$29:$R$84,12,FALSE)*$G310/12*20,0)/20,0)</f>
        <v>0</v>
      </c>
      <c r="O310" s="9">
        <f>IF(ISNUMBER(I310),ROUND(VLOOKUP($I310,Faktoren!$A$29:$R$84,14,FALSE)*$G310/12*20,0)/20,0)</f>
        <v>0</v>
      </c>
      <c r="P310" s="27"/>
      <c r="Q310" s="64">
        <f t="shared" si="37"/>
        <v>0</v>
      </c>
      <c r="R310" s="9">
        <f t="shared" si="38"/>
        <v>0</v>
      </c>
      <c r="S310" s="25">
        <f t="shared" si="39"/>
        <v>0</v>
      </c>
    </row>
    <row r="311" spans="1:19" ht="11.25">
      <c r="A311" s="74"/>
      <c r="B311" s="74"/>
      <c r="C311" s="74"/>
      <c r="D311" s="86"/>
      <c r="E311" s="75"/>
      <c r="F311" s="76"/>
      <c r="G311" s="22">
        <f t="shared" si="34"/>
        <v>0</v>
      </c>
      <c r="H311" s="23">
        <f t="shared" si="35"/>
      </c>
      <c r="I311" s="63">
        <f t="shared" si="40"/>
      </c>
      <c r="J311" s="22">
        <f>IF(ISNUMBER(I311),ROUND(VLOOKUP($I311,Faktoren!$A$29:$R$84,13,FALSE)*$G311/12*20,0)/20,0)</f>
        <v>0</v>
      </c>
      <c r="K311" s="9">
        <f>IF(ISNUMBER(I311),ROUND(VLOOKUP($I311,Faktoren!$A$29:$R$84,15,FALSE)*$G311/12*20,0)/20,0)</f>
        <v>0</v>
      </c>
      <c r="L311" s="27"/>
      <c r="M311" s="24">
        <f t="shared" si="36"/>
        <v>0</v>
      </c>
      <c r="N311" s="9">
        <f>IF(ISNUMBER(I311),ROUND(VLOOKUP($I311,Faktoren!$A$29:$R$84,12,FALSE)*$G311/12*20,0)/20,0)</f>
        <v>0</v>
      </c>
      <c r="O311" s="9">
        <f>IF(ISNUMBER(I311),ROUND(VLOOKUP($I311,Faktoren!$A$29:$R$84,14,FALSE)*$G311/12*20,0)/20,0)</f>
        <v>0</v>
      </c>
      <c r="P311" s="27"/>
      <c r="Q311" s="64">
        <f t="shared" si="37"/>
        <v>0</v>
      </c>
      <c r="R311" s="9">
        <f t="shared" si="38"/>
        <v>0</v>
      </c>
      <c r="S311" s="25">
        <f t="shared" si="39"/>
        <v>0</v>
      </c>
    </row>
    <row r="312" spans="1:19" ht="11.25">
      <c r="A312" s="74"/>
      <c r="B312" s="74"/>
      <c r="C312" s="74"/>
      <c r="D312" s="86"/>
      <c r="E312" s="75"/>
      <c r="F312" s="76"/>
      <c r="G312" s="22">
        <f aca="true" t="shared" si="41" ref="G312:G350">ROUND(IF($B$12="N",1,IF(OR(D312&gt;=0.3,E312&gt;0.75*$B$20),1,0))*MAX(0,IF(E312&gt;0.75*$B$20,MAX($B$20/8,E312-$B$19*D312),E312-$B$19*D312)),0)</f>
        <v>0</v>
      </c>
      <c r="H312" s="23">
        <f aca="true" t="shared" si="42" ref="H312:H350">IF($B312="","",(YEAR(F312)))</f>
      </c>
      <c r="I312" s="63">
        <f t="shared" si="40"/>
      </c>
      <c r="J312" s="22">
        <f>IF(ISNUMBER(I312),ROUND(VLOOKUP($I312,Faktoren!$A$29:$R$84,13,FALSE)*$G312/12*20,0)/20,0)</f>
        <v>0</v>
      </c>
      <c r="K312" s="9">
        <f>IF(ISNUMBER(I312),ROUND(VLOOKUP($I312,Faktoren!$A$29:$R$84,15,FALSE)*$G312/12*20,0)/20,0)</f>
        <v>0</v>
      </c>
      <c r="L312" s="27"/>
      <c r="M312" s="24">
        <f aca="true" t="shared" si="43" ref="M312:M350">SUM(J312:L312)</f>
        <v>0</v>
      </c>
      <c r="N312" s="9">
        <f>IF(ISNUMBER(I312),ROUND(VLOOKUP($I312,Faktoren!$A$29:$R$84,12,FALSE)*$G312/12*20,0)/20,0)</f>
        <v>0</v>
      </c>
      <c r="O312" s="9">
        <f>IF(ISNUMBER(I312),ROUND(VLOOKUP($I312,Faktoren!$A$29:$R$84,14,FALSE)*$G312/12*20,0)/20,0)</f>
        <v>0</v>
      </c>
      <c r="P312" s="27"/>
      <c r="Q312" s="64">
        <f aca="true" t="shared" si="44" ref="Q312:Q350">IF(ISNUMBER(I312),ROUND($B$17*G312/12*20,0)/20,0)</f>
        <v>0</v>
      </c>
      <c r="R312" s="9">
        <f aca="true" t="shared" si="45" ref="R312:R350">SUM(N312:Q312)</f>
        <v>0</v>
      </c>
      <c r="S312" s="25">
        <f aca="true" t="shared" si="46" ref="S312:S350">R312+M312</f>
        <v>0</v>
      </c>
    </row>
    <row r="313" spans="1:19" ht="11.25">
      <c r="A313" s="74"/>
      <c r="B313" s="74"/>
      <c r="C313" s="74"/>
      <c r="D313" s="86"/>
      <c r="E313" s="75"/>
      <c r="F313" s="76"/>
      <c r="G313" s="22">
        <f t="shared" si="41"/>
        <v>0</v>
      </c>
      <c r="H313" s="23">
        <f t="shared" si="42"/>
      </c>
      <c r="I313" s="63">
        <f t="shared" si="40"/>
      </c>
      <c r="J313" s="22">
        <f>IF(ISNUMBER(I313),ROUND(VLOOKUP($I313,Faktoren!$A$29:$R$84,13,FALSE)*$G313/12*20,0)/20,0)</f>
        <v>0</v>
      </c>
      <c r="K313" s="9">
        <f>IF(ISNUMBER(I313),ROUND(VLOOKUP($I313,Faktoren!$A$29:$R$84,15,FALSE)*$G313/12*20,0)/20,0)</f>
        <v>0</v>
      </c>
      <c r="L313" s="27"/>
      <c r="M313" s="24">
        <f t="shared" si="43"/>
        <v>0</v>
      </c>
      <c r="N313" s="9">
        <f>IF(ISNUMBER(I313),ROUND(VLOOKUP($I313,Faktoren!$A$29:$R$84,12,FALSE)*$G313/12*20,0)/20,0)</f>
        <v>0</v>
      </c>
      <c r="O313" s="9">
        <f>IF(ISNUMBER(I313),ROUND(VLOOKUP($I313,Faktoren!$A$29:$R$84,14,FALSE)*$G313/12*20,0)/20,0)</f>
        <v>0</v>
      </c>
      <c r="P313" s="27"/>
      <c r="Q313" s="64">
        <f t="shared" si="44"/>
        <v>0</v>
      </c>
      <c r="R313" s="9">
        <f t="shared" si="45"/>
        <v>0</v>
      </c>
      <c r="S313" s="25">
        <f t="shared" si="46"/>
        <v>0</v>
      </c>
    </row>
    <row r="314" spans="1:19" ht="11.25">
      <c r="A314" s="74"/>
      <c r="B314" s="74"/>
      <c r="C314" s="74"/>
      <c r="D314" s="86"/>
      <c r="E314" s="75"/>
      <c r="F314" s="76"/>
      <c r="G314" s="22">
        <f t="shared" si="41"/>
        <v>0</v>
      </c>
      <c r="H314" s="23">
        <f t="shared" si="42"/>
      </c>
      <c r="I314" s="63">
        <f t="shared" si="40"/>
      </c>
      <c r="J314" s="22">
        <f>IF(ISNUMBER(I314),ROUND(VLOOKUP($I314,Faktoren!$A$29:$R$84,13,FALSE)*$G314/12*20,0)/20,0)</f>
        <v>0</v>
      </c>
      <c r="K314" s="9">
        <f>IF(ISNUMBER(I314),ROUND(VLOOKUP($I314,Faktoren!$A$29:$R$84,15,FALSE)*$G314/12*20,0)/20,0)</f>
        <v>0</v>
      </c>
      <c r="L314" s="27"/>
      <c r="M314" s="24">
        <f t="shared" si="43"/>
        <v>0</v>
      </c>
      <c r="N314" s="9">
        <f>IF(ISNUMBER(I314),ROUND(VLOOKUP($I314,Faktoren!$A$29:$R$84,12,FALSE)*$G314/12*20,0)/20,0)</f>
        <v>0</v>
      </c>
      <c r="O314" s="9">
        <f>IF(ISNUMBER(I314),ROUND(VLOOKUP($I314,Faktoren!$A$29:$R$84,14,FALSE)*$G314/12*20,0)/20,0)</f>
        <v>0</v>
      </c>
      <c r="P314" s="27"/>
      <c r="Q314" s="64">
        <f t="shared" si="44"/>
        <v>0</v>
      </c>
      <c r="R314" s="9">
        <f t="shared" si="45"/>
        <v>0</v>
      </c>
      <c r="S314" s="25">
        <f t="shared" si="46"/>
        <v>0</v>
      </c>
    </row>
    <row r="315" spans="1:19" ht="11.25">
      <c r="A315" s="74"/>
      <c r="B315" s="74"/>
      <c r="C315" s="74"/>
      <c r="D315" s="86"/>
      <c r="E315" s="75"/>
      <c r="F315" s="76"/>
      <c r="G315" s="22">
        <f t="shared" si="41"/>
        <v>0</v>
      </c>
      <c r="H315" s="23">
        <f t="shared" si="42"/>
      </c>
      <c r="I315" s="63">
        <f t="shared" si="40"/>
      </c>
      <c r="J315" s="22">
        <f>IF(ISNUMBER(I315),ROUND(VLOOKUP($I315,Faktoren!$A$29:$R$84,13,FALSE)*$G315/12*20,0)/20,0)</f>
        <v>0</v>
      </c>
      <c r="K315" s="9">
        <f>IF(ISNUMBER(I315),ROUND(VLOOKUP($I315,Faktoren!$A$29:$R$84,15,FALSE)*$G315/12*20,0)/20,0)</f>
        <v>0</v>
      </c>
      <c r="L315" s="27"/>
      <c r="M315" s="24">
        <f t="shared" si="43"/>
        <v>0</v>
      </c>
      <c r="N315" s="9">
        <f>IF(ISNUMBER(I315),ROUND(VLOOKUP($I315,Faktoren!$A$29:$R$84,12,FALSE)*$G315/12*20,0)/20,0)</f>
        <v>0</v>
      </c>
      <c r="O315" s="9">
        <f>IF(ISNUMBER(I315),ROUND(VLOOKUP($I315,Faktoren!$A$29:$R$84,14,FALSE)*$G315/12*20,0)/20,0)</f>
        <v>0</v>
      </c>
      <c r="P315" s="27"/>
      <c r="Q315" s="64">
        <f t="shared" si="44"/>
        <v>0</v>
      </c>
      <c r="R315" s="9">
        <f t="shared" si="45"/>
        <v>0</v>
      </c>
      <c r="S315" s="25">
        <f t="shared" si="46"/>
        <v>0</v>
      </c>
    </row>
    <row r="316" spans="1:19" ht="11.25">
      <c r="A316" s="74"/>
      <c r="B316" s="74"/>
      <c r="C316" s="74"/>
      <c r="D316" s="86"/>
      <c r="E316" s="75"/>
      <c r="F316" s="76"/>
      <c r="G316" s="22">
        <f t="shared" si="41"/>
        <v>0</v>
      </c>
      <c r="H316" s="23">
        <f t="shared" si="42"/>
      </c>
      <c r="I316" s="63">
        <f t="shared" si="40"/>
      </c>
      <c r="J316" s="22">
        <f>IF(ISNUMBER(I316),ROUND(VLOOKUP($I316,Faktoren!$A$29:$R$84,13,FALSE)*$G316/12*20,0)/20,0)</f>
        <v>0</v>
      </c>
      <c r="K316" s="9">
        <f>IF(ISNUMBER(I316),ROUND(VLOOKUP($I316,Faktoren!$A$29:$R$84,15,FALSE)*$G316/12*20,0)/20,0)</f>
        <v>0</v>
      </c>
      <c r="L316" s="27"/>
      <c r="M316" s="24">
        <f t="shared" si="43"/>
        <v>0</v>
      </c>
      <c r="N316" s="9">
        <f>IF(ISNUMBER(I316),ROUND(VLOOKUP($I316,Faktoren!$A$29:$R$84,12,FALSE)*$G316/12*20,0)/20,0)</f>
        <v>0</v>
      </c>
      <c r="O316" s="9">
        <f>IF(ISNUMBER(I316),ROUND(VLOOKUP($I316,Faktoren!$A$29:$R$84,14,FALSE)*$G316/12*20,0)/20,0)</f>
        <v>0</v>
      </c>
      <c r="P316" s="27"/>
      <c r="Q316" s="64">
        <f t="shared" si="44"/>
        <v>0</v>
      </c>
      <c r="R316" s="9">
        <f t="shared" si="45"/>
        <v>0</v>
      </c>
      <c r="S316" s="25">
        <f t="shared" si="46"/>
        <v>0</v>
      </c>
    </row>
    <row r="317" spans="1:19" ht="11.25">
      <c r="A317" s="74"/>
      <c r="B317" s="74"/>
      <c r="C317" s="74"/>
      <c r="D317" s="86"/>
      <c r="E317" s="75"/>
      <c r="F317" s="76"/>
      <c r="G317" s="22">
        <f t="shared" si="41"/>
        <v>0</v>
      </c>
      <c r="H317" s="23">
        <f t="shared" si="42"/>
      </c>
      <c r="I317" s="63">
        <f t="shared" si="40"/>
      </c>
      <c r="J317" s="22">
        <f>IF(ISNUMBER(I317),ROUND(VLOOKUP($I317,Faktoren!$A$29:$R$84,13,FALSE)*$G317/12*20,0)/20,0)</f>
        <v>0</v>
      </c>
      <c r="K317" s="9">
        <f>IF(ISNUMBER(I317),ROUND(VLOOKUP($I317,Faktoren!$A$29:$R$84,15,FALSE)*$G317/12*20,0)/20,0)</f>
        <v>0</v>
      </c>
      <c r="L317" s="27"/>
      <c r="M317" s="24">
        <f t="shared" si="43"/>
        <v>0</v>
      </c>
      <c r="N317" s="9">
        <f>IF(ISNUMBER(I317),ROUND(VLOOKUP($I317,Faktoren!$A$29:$R$84,12,FALSE)*$G317/12*20,0)/20,0)</f>
        <v>0</v>
      </c>
      <c r="O317" s="9">
        <f>IF(ISNUMBER(I317),ROUND(VLOOKUP($I317,Faktoren!$A$29:$R$84,14,FALSE)*$G317/12*20,0)/20,0)</f>
        <v>0</v>
      </c>
      <c r="P317" s="27"/>
      <c r="Q317" s="64">
        <f t="shared" si="44"/>
        <v>0</v>
      </c>
      <c r="R317" s="9">
        <f t="shared" si="45"/>
        <v>0</v>
      </c>
      <c r="S317" s="25">
        <f t="shared" si="46"/>
        <v>0</v>
      </c>
    </row>
    <row r="318" spans="1:19" ht="11.25">
      <c r="A318" s="74"/>
      <c r="B318" s="74"/>
      <c r="C318" s="74"/>
      <c r="D318" s="86"/>
      <c r="E318" s="75"/>
      <c r="F318" s="76"/>
      <c r="G318" s="22">
        <f t="shared" si="41"/>
        <v>0</v>
      </c>
      <c r="H318" s="23">
        <f t="shared" si="42"/>
      </c>
      <c r="I318" s="63">
        <f t="shared" si="40"/>
      </c>
      <c r="J318" s="22">
        <f>IF(ISNUMBER(I318),ROUND(VLOOKUP($I318,Faktoren!$A$29:$R$84,13,FALSE)*$G318/12*20,0)/20,0)</f>
        <v>0</v>
      </c>
      <c r="K318" s="9">
        <f>IF(ISNUMBER(I318),ROUND(VLOOKUP($I318,Faktoren!$A$29:$R$84,15,FALSE)*$G318/12*20,0)/20,0)</f>
        <v>0</v>
      </c>
      <c r="L318" s="27"/>
      <c r="M318" s="24">
        <f t="shared" si="43"/>
        <v>0</v>
      </c>
      <c r="N318" s="9">
        <f>IF(ISNUMBER(I318),ROUND(VLOOKUP($I318,Faktoren!$A$29:$R$84,12,FALSE)*$G318/12*20,0)/20,0)</f>
        <v>0</v>
      </c>
      <c r="O318" s="9">
        <f>IF(ISNUMBER(I318),ROUND(VLOOKUP($I318,Faktoren!$A$29:$R$84,14,FALSE)*$G318/12*20,0)/20,0)</f>
        <v>0</v>
      </c>
      <c r="P318" s="27"/>
      <c r="Q318" s="64">
        <f t="shared" si="44"/>
        <v>0</v>
      </c>
      <c r="R318" s="9">
        <f t="shared" si="45"/>
        <v>0</v>
      </c>
      <c r="S318" s="25">
        <f t="shared" si="46"/>
        <v>0</v>
      </c>
    </row>
    <row r="319" spans="1:19" ht="11.25">
      <c r="A319" s="74"/>
      <c r="B319" s="74"/>
      <c r="C319" s="74"/>
      <c r="D319" s="86"/>
      <c r="E319" s="75"/>
      <c r="F319" s="76"/>
      <c r="G319" s="22">
        <f t="shared" si="41"/>
        <v>0</v>
      </c>
      <c r="H319" s="23">
        <f t="shared" si="42"/>
      </c>
      <c r="I319" s="63">
        <f t="shared" si="40"/>
      </c>
      <c r="J319" s="22">
        <f>IF(ISNUMBER(I319),ROUND(VLOOKUP($I319,Faktoren!$A$29:$R$84,13,FALSE)*$G319/12*20,0)/20,0)</f>
        <v>0</v>
      </c>
      <c r="K319" s="9">
        <f>IF(ISNUMBER(I319),ROUND(VLOOKUP($I319,Faktoren!$A$29:$R$84,15,FALSE)*$G319/12*20,0)/20,0)</f>
        <v>0</v>
      </c>
      <c r="L319" s="27"/>
      <c r="M319" s="24">
        <f t="shared" si="43"/>
        <v>0</v>
      </c>
      <c r="N319" s="9">
        <f>IF(ISNUMBER(I319),ROUND(VLOOKUP($I319,Faktoren!$A$29:$R$84,12,FALSE)*$G319/12*20,0)/20,0)</f>
        <v>0</v>
      </c>
      <c r="O319" s="9">
        <f>IF(ISNUMBER(I319),ROUND(VLOOKUP($I319,Faktoren!$A$29:$R$84,14,FALSE)*$G319/12*20,0)/20,0)</f>
        <v>0</v>
      </c>
      <c r="P319" s="27"/>
      <c r="Q319" s="64">
        <f t="shared" si="44"/>
        <v>0</v>
      </c>
      <c r="R319" s="9">
        <f t="shared" si="45"/>
        <v>0</v>
      </c>
      <c r="S319" s="25">
        <f t="shared" si="46"/>
        <v>0</v>
      </c>
    </row>
    <row r="320" spans="1:19" ht="11.25">
      <c r="A320" s="74"/>
      <c r="B320" s="74"/>
      <c r="C320" s="74"/>
      <c r="D320" s="86"/>
      <c r="E320" s="75"/>
      <c r="F320" s="76"/>
      <c r="G320" s="22">
        <f t="shared" si="41"/>
        <v>0</v>
      </c>
      <c r="H320" s="23">
        <f t="shared" si="42"/>
      </c>
      <c r="I320" s="63">
        <f t="shared" si="40"/>
      </c>
      <c r="J320" s="22">
        <f>IF(ISNUMBER(I320),ROUND(VLOOKUP($I320,Faktoren!$A$29:$R$84,13,FALSE)*$G320/12*20,0)/20,0)</f>
        <v>0</v>
      </c>
      <c r="K320" s="9">
        <f>IF(ISNUMBER(I320),ROUND(VLOOKUP($I320,Faktoren!$A$29:$R$84,15,FALSE)*$G320/12*20,0)/20,0)</f>
        <v>0</v>
      </c>
      <c r="L320" s="27"/>
      <c r="M320" s="24">
        <f t="shared" si="43"/>
        <v>0</v>
      </c>
      <c r="N320" s="9">
        <f>IF(ISNUMBER(I320),ROUND(VLOOKUP($I320,Faktoren!$A$29:$R$84,12,FALSE)*$G320/12*20,0)/20,0)</f>
        <v>0</v>
      </c>
      <c r="O320" s="9">
        <f>IF(ISNUMBER(I320),ROUND(VLOOKUP($I320,Faktoren!$A$29:$R$84,14,FALSE)*$G320/12*20,0)/20,0)</f>
        <v>0</v>
      </c>
      <c r="P320" s="27"/>
      <c r="Q320" s="64">
        <f t="shared" si="44"/>
        <v>0</v>
      </c>
      <c r="R320" s="9">
        <f t="shared" si="45"/>
        <v>0</v>
      </c>
      <c r="S320" s="25">
        <f t="shared" si="46"/>
        <v>0</v>
      </c>
    </row>
    <row r="321" spans="1:19" ht="11.25">
      <c r="A321" s="74"/>
      <c r="B321" s="74"/>
      <c r="C321" s="74"/>
      <c r="D321" s="86"/>
      <c r="E321" s="75"/>
      <c r="F321" s="76"/>
      <c r="G321" s="22">
        <f t="shared" si="41"/>
        <v>0</v>
      </c>
      <c r="H321" s="23">
        <f t="shared" si="42"/>
      </c>
      <c r="I321" s="63">
        <f t="shared" si="40"/>
      </c>
      <c r="J321" s="22">
        <f>IF(ISNUMBER(I321),ROUND(VLOOKUP($I321,Faktoren!$A$29:$R$84,13,FALSE)*$G321/12*20,0)/20,0)</f>
        <v>0</v>
      </c>
      <c r="K321" s="9">
        <f>IF(ISNUMBER(I321),ROUND(VLOOKUP($I321,Faktoren!$A$29:$R$84,15,FALSE)*$G321/12*20,0)/20,0)</f>
        <v>0</v>
      </c>
      <c r="L321" s="27"/>
      <c r="M321" s="24">
        <f t="shared" si="43"/>
        <v>0</v>
      </c>
      <c r="N321" s="9">
        <f>IF(ISNUMBER(I321),ROUND(VLOOKUP($I321,Faktoren!$A$29:$R$84,12,FALSE)*$G321/12*20,0)/20,0)</f>
        <v>0</v>
      </c>
      <c r="O321" s="9">
        <f>IF(ISNUMBER(I321),ROUND(VLOOKUP($I321,Faktoren!$A$29:$R$84,14,FALSE)*$G321/12*20,0)/20,0)</f>
        <v>0</v>
      </c>
      <c r="P321" s="27"/>
      <c r="Q321" s="64">
        <f t="shared" si="44"/>
        <v>0</v>
      </c>
      <c r="R321" s="9">
        <f t="shared" si="45"/>
        <v>0</v>
      </c>
      <c r="S321" s="25">
        <f t="shared" si="46"/>
        <v>0</v>
      </c>
    </row>
    <row r="322" spans="1:19" ht="11.25">
      <c r="A322" s="74"/>
      <c r="B322" s="74"/>
      <c r="C322" s="74"/>
      <c r="D322" s="86"/>
      <c r="E322" s="75"/>
      <c r="F322" s="76"/>
      <c r="G322" s="22">
        <f t="shared" si="41"/>
        <v>0</v>
      </c>
      <c r="H322" s="23">
        <f t="shared" si="42"/>
      </c>
      <c r="I322" s="63">
        <f t="shared" si="40"/>
      </c>
      <c r="J322" s="22">
        <f>IF(ISNUMBER(I322),ROUND(VLOOKUP($I322,Faktoren!$A$29:$R$84,13,FALSE)*$G322/12*20,0)/20,0)</f>
        <v>0</v>
      </c>
      <c r="K322" s="9">
        <f>IF(ISNUMBER(I322),ROUND(VLOOKUP($I322,Faktoren!$A$29:$R$84,15,FALSE)*$G322/12*20,0)/20,0)</f>
        <v>0</v>
      </c>
      <c r="L322" s="27"/>
      <c r="M322" s="24">
        <f t="shared" si="43"/>
        <v>0</v>
      </c>
      <c r="N322" s="9">
        <f>IF(ISNUMBER(I322),ROUND(VLOOKUP($I322,Faktoren!$A$29:$R$84,12,FALSE)*$G322/12*20,0)/20,0)</f>
        <v>0</v>
      </c>
      <c r="O322" s="9">
        <f>IF(ISNUMBER(I322),ROUND(VLOOKUP($I322,Faktoren!$A$29:$R$84,14,FALSE)*$G322/12*20,0)/20,0)</f>
        <v>0</v>
      </c>
      <c r="P322" s="27"/>
      <c r="Q322" s="64">
        <f t="shared" si="44"/>
        <v>0</v>
      </c>
      <c r="R322" s="9">
        <f t="shared" si="45"/>
        <v>0</v>
      </c>
      <c r="S322" s="25">
        <f t="shared" si="46"/>
        <v>0</v>
      </c>
    </row>
    <row r="323" spans="1:19" ht="11.25">
      <c r="A323" s="74"/>
      <c r="B323" s="74"/>
      <c r="C323" s="74"/>
      <c r="D323" s="86"/>
      <c r="E323" s="75"/>
      <c r="F323" s="76"/>
      <c r="G323" s="22">
        <f t="shared" si="41"/>
        <v>0</v>
      </c>
      <c r="H323" s="23">
        <f t="shared" si="42"/>
      </c>
      <c r="I323" s="63">
        <f t="shared" si="40"/>
      </c>
      <c r="J323" s="22">
        <f>IF(ISNUMBER(I323),ROUND(VLOOKUP($I323,Faktoren!$A$29:$R$84,13,FALSE)*$G323/12*20,0)/20,0)</f>
        <v>0</v>
      </c>
      <c r="K323" s="9">
        <f>IF(ISNUMBER(I323),ROUND(VLOOKUP($I323,Faktoren!$A$29:$R$84,15,FALSE)*$G323/12*20,0)/20,0)</f>
        <v>0</v>
      </c>
      <c r="L323" s="27"/>
      <c r="M323" s="24">
        <f t="shared" si="43"/>
        <v>0</v>
      </c>
      <c r="N323" s="9">
        <f>IF(ISNUMBER(I323),ROUND(VLOOKUP($I323,Faktoren!$A$29:$R$84,12,FALSE)*$G323/12*20,0)/20,0)</f>
        <v>0</v>
      </c>
      <c r="O323" s="9">
        <f>IF(ISNUMBER(I323),ROUND(VLOOKUP($I323,Faktoren!$A$29:$R$84,14,FALSE)*$G323/12*20,0)/20,0)</f>
        <v>0</v>
      </c>
      <c r="P323" s="27"/>
      <c r="Q323" s="64">
        <f t="shared" si="44"/>
        <v>0</v>
      </c>
      <c r="R323" s="9">
        <f t="shared" si="45"/>
        <v>0</v>
      </c>
      <c r="S323" s="25">
        <f t="shared" si="46"/>
        <v>0</v>
      </c>
    </row>
    <row r="324" spans="1:19" ht="11.25">
      <c r="A324" s="74"/>
      <c r="B324" s="74"/>
      <c r="C324" s="74"/>
      <c r="D324" s="86"/>
      <c r="E324" s="75"/>
      <c r="F324" s="76"/>
      <c r="G324" s="22">
        <f t="shared" si="41"/>
        <v>0</v>
      </c>
      <c r="H324" s="23">
        <f t="shared" si="42"/>
      </c>
      <c r="I324" s="63">
        <f t="shared" si="40"/>
      </c>
      <c r="J324" s="22">
        <f>IF(ISNUMBER(I324),ROUND(VLOOKUP($I324,Faktoren!$A$29:$R$84,13,FALSE)*$G324/12*20,0)/20,0)</f>
        <v>0</v>
      </c>
      <c r="K324" s="9">
        <f>IF(ISNUMBER(I324),ROUND(VLOOKUP($I324,Faktoren!$A$29:$R$84,15,FALSE)*$G324/12*20,0)/20,0)</f>
        <v>0</v>
      </c>
      <c r="L324" s="27"/>
      <c r="M324" s="24">
        <f t="shared" si="43"/>
        <v>0</v>
      </c>
      <c r="N324" s="9">
        <f>IF(ISNUMBER(I324),ROUND(VLOOKUP($I324,Faktoren!$A$29:$R$84,12,FALSE)*$G324/12*20,0)/20,0)</f>
        <v>0</v>
      </c>
      <c r="O324" s="9">
        <f>IF(ISNUMBER(I324),ROUND(VLOOKUP($I324,Faktoren!$A$29:$R$84,14,FALSE)*$G324/12*20,0)/20,0)</f>
        <v>0</v>
      </c>
      <c r="P324" s="27"/>
      <c r="Q324" s="64">
        <f t="shared" si="44"/>
        <v>0</v>
      </c>
      <c r="R324" s="9">
        <f t="shared" si="45"/>
        <v>0</v>
      </c>
      <c r="S324" s="25">
        <f t="shared" si="46"/>
        <v>0</v>
      </c>
    </row>
    <row r="325" spans="1:19" ht="11.25">
      <c r="A325" s="74"/>
      <c r="B325" s="74"/>
      <c r="C325" s="74"/>
      <c r="D325" s="86"/>
      <c r="E325" s="75"/>
      <c r="F325" s="76"/>
      <c r="G325" s="22">
        <f t="shared" si="41"/>
        <v>0</v>
      </c>
      <c r="H325" s="23">
        <f t="shared" si="42"/>
      </c>
      <c r="I325" s="63">
        <f t="shared" si="40"/>
      </c>
      <c r="J325" s="22">
        <f>IF(ISNUMBER(I325),ROUND(VLOOKUP($I325,Faktoren!$A$29:$R$84,13,FALSE)*$G325/12*20,0)/20,0)</f>
        <v>0</v>
      </c>
      <c r="K325" s="9">
        <f>IF(ISNUMBER(I325),ROUND(VLOOKUP($I325,Faktoren!$A$29:$R$84,15,FALSE)*$G325/12*20,0)/20,0)</f>
        <v>0</v>
      </c>
      <c r="L325" s="27"/>
      <c r="M325" s="24">
        <f t="shared" si="43"/>
        <v>0</v>
      </c>
      <c r="N325" s="9">
        <f>IF(ISNUMBER(I325),ROUND(VLOOKUP($I325,Faktoren!$A$29:$R$84,12,FALSE)*$G325/12*20,0)/20,0)</f>
        <v>0</v>
      </c>
      <c r="O325" s="9">
        <f>IF(ISNUMBER(I325),ROUND(VLOOKUP($I325,Faktoren!$A$29:$R$84,14,FALSE)*$G325/12*20,0)/20,0)</f>
        <v>0</v>
      </c>
      <c r="P325" s="27"/>
      <c r="Q325" s="64">
        <f t="shared" si="44"/>
        <v>0</v>
      </c>
      <c r="R325" s="9">
        <f t="shared" si="45"/>
        <v>0</v>
      </c>
      <c r="S325" s="25">
        <f t="shared" si="46"/>
        <v>0</v>
      </c>
    </row>
    <row r="326" spans="1:19" ht="11.25">
      <c r="A326" s="74"/>
      <c r="B326" s="74"/>
      <c r="C326" s="74"/>
      <c r="D326" s="86"/>
      <c r="E326" s="75"/>
      <c r="F326" s="76"/>
      <c r="G326" s="22">
        <f t="shared" si="41"/>
        <v>0</v>
      </c>
      <c r="H326" s="23">
        <f t="shared" si="42"/>
      </c>
      <c r="I326" s="63">
        <f t="shared" si="40"/>
      </c>
      <c r="J326" s="22">
        <f>IF(ISNUMBER(I326),ROUND(VLOOKUP($I326,Faktoren!$A$29:$R$84,13,FALSE)*$G326/12*20,0)/20,0)</f>
        <v>0</v>
      </c>
      <c r="K326" s="9">
        <f>IF(ISNUMBER(I326),ROUND(VLOOKUP($I326,Faktoren!$A$29:$R$84,15,FALSE)*$G326/12*20,0)/20,0)</f>
        <v>0</v>
      </c>
      <c r="L326" s="27"/>
      <c r="M326" s="24">
        <f t="shared" si="43"/>
        <v>0</v>
      </c>
      <c r="N326" s="9">
        <f>IF(ISNUMBER(I326),ROUND(VLOOKUP($I326,Faktoren!$A$29:$R$84,12,FALSE)*$G326/12*20,0)/20,0)</f>
        <v>0</v>
      </c>
      <c r="O326" s="9">
        <f>IF(ISNUMBER(I326),ROUND(VLOOKUP($I326,Faktoren!$A$29:$R$84,14,FALSE)*$G326/12*20,0)/20,0)</f>
        <v>0</v>
      </c>
      <c r="P326" s="27"/>
      <c r="Q326" s="64">
        <f t="shared" si="44"/>
        <v>0</v>
      </c>
      <c r="R326" s="9">
        <f t="shared" si="45"/>
        <v>0</v>
      </c>
      <c r="S326" s="25">
        <f t="shared" si="46"/>
        <v>0</v>
      </c>
    </row>
    <row r="327" spans="1:19" ht="11.25">
      <c r="A327" s="74"/>
      <c r="B327" s="74"/>
      <c r="C327" s="74"/>
      <c r="D327" s="86"/>
      <c r="E327" s="75"/>
      <c r="F327" s="76"/>
      <c r="G327" s="22">
        <f t="shared" si="41"/>
        <v>0</v>
      </c>
      <c r="H327" s="23">
        <f t="shared" si="42"/>
      </c>
      <c r="I327" s="63">
        <f t="shared" si="40"/>
      </c>
      <c r="J327" s="22">
        <f>IF(ISNUMBER(I327),ROUND(VLOOKUP($I327,Faktoren!$A$29:$R$84,13,FALSE)*$G327/12*20,0)/20,0)</f>
        <v>0</v>
      </c>
      <c r="K327" s="9">
        <f>IF(ISNUMBER(I327),ROUND(VLOOKUP($I327,Faktoren!$A$29:$R$84,15,FALSE)*$G327/12*20,0)/20,0)</f>
        <v>0</v>
      </c>
      <c r="L327" s="27"/>
      <c r="M327" s="24">
        <f t="shared" si="43"/>
        <v>0</v>
      </c>
      <c r="N327" s="9">
        <f>IF(ISNUMBER(I327),ROUND(VLOOKUP($I327,Faktoren!$A$29:$R$84,12,FALSE)*$G327/12*20,0)/20,0)</f>
        <v>0</v>
      </c>
      <c r="O327" s="9">
        <f>IF(ISNUMBER(I327),ROUND(VLOOKUP($I327,Faktoren!$A$29:$R$84,14,FALSE)*$G327/12*20,0)/20,0)</f>
        <v>0</v>
      </c>
      <c r="P327" s="27"/>
      <c r="Q327" s="64">
        <f t="shared" si="44"/>
        <v>0</v>
      </c>
      <c r="R327" s="9">
        <f t="shared" si="45"/>
        <v>0</v>
      </c>
      <c r="S327" s="25">
        <f t="shared" si="46"/>
        <v>0</v>
      </c>
    </row>
    <row r="328" spans="1:19" ht="11.25">
      <c r="A328" s="74"/>
      <c r="B328" s="74"/>
      <c r="C328" s="74"/>
      <c r="D328" s="86"/>
      <c r="E328" s="75"/>
      <c r="F328" s="76"/>
      <c r="G328" s="22">
        <f t="shared" si="41"/>
        <v>0</v>
      </c>
      <c r="H328" s="23">
        <f t="shared" si="42"/>
      </c>
      <c r="I328" s="63">
        <f t="shared" si="40"/>
      </c>
      <c r="J328" s="22">
        <f>IF(ISNUMBER(I328),ROUND(VLOOKUP($I328,Faktoren!$A$29:$R$84,13,FALSE)*$G328/12*20,0)/20,0)</f>
        <v>0</v>
      </c>
      <c r="K328" s="9">
        <f>IF(ISNUMBER(I328),ROUND(VLOOKUP($I328,Faktoren!$A$29:$R$84,15,FALSE)*$G328/12*20,0)/20,0)</f>
        <v>0</v>
      </c>
      <c r="L328" s="27"/>
      <c r="M328" s="24">
        <f t="shared" si="43"/>
        <v>0</v>
      </c>
      <c r="N328" s="9">
        <f>IF(ISNUMBER(I328),ROUND(VLOOKUP($I328,Faktoren!$A$29:$R$84,12,FALSE)*$G328/12*20,0)/20,0)</f>
        <v>0</v>
      </c>
      <c r="O328" s="9">
        <f>IF(ISNUMBER(I328),ROUND(VLOOKUP($I328,Faktoren!$A$29:$R$84,14,FALSE)*$G328/12*20,0)/20,0)</f>
        <v>0</v>
      </c>
      <c r="P328" s="27"/>
      <c r="Q328" s="64">
        <f t="shared" si="44"/>
        <v>0</v>
      </c>
      <c r="R328" s="9">
        <f t="shared" si="45"/>
        <v>0</v>
      </c>
      <c r="S328" s="25">
        <f t="shared" si="46"/>
        <v>0</v>
      </c>
    </row>
    <row r="329" spans="1:19" ht="11.25">
      <c r="A329" s="74"/>
      <c r="B329" s="74"/>
      <c r="C329" s="74"/>
      <c r="D329" s="86"/>
      <c r="E329" s="75"/>
      <c r="F329" s="76"/>
      <c r="G329" s="22">
        <f t="shared" si="41"/>
        <v>0</v>
      </c>
      <c r="H329" s="23">
        <f t="shared" si="42"/>
      </c>
      <c r="I329" s="63">
        <f t="shared" si="40"/>
      </c>
      <c r="J329" s="22">
        <f>IF(ISNUMBER(I329),ROUND(VLOOKUP($I329,Faktoren!$A$29:$R$84,13,FALSE)*$G329/12*20,0)/20,0)</f>
        <v>0</v>
      </c>
      <c r="K329" s="9">
        <f>IF(ISNUMBER(I329),ROUND(VLOOKUP($I329,Faktoren!$A$29:$R$84,15,FALSE)*$G329/12*20,0)/20,0)</f>
        <v>0</v>
      </c>
      <c r="L329" s="27"/>
      <c r="M329" s="24">
        <f t="shared" si="43"/>
        <v>0</v>
      </c>
      <c r="N329" s="9">
        <f>IF(ISNUMBER(I329),ROUND(VLOOKUP($I329,Faktoren!$A$29:$R$84,12,FALSE)*$G329/12*20,0)/20,0)</f>
        <v>0</v>
      </c>
      <c r="O329" s="9">
        <f>IF(ISNUMBER(I329),ROUND(VLOOKUP($I329,Faktoren!$A$29:$R$84,14,FALSE)*$G329/12*20,0)/20,0)</f>
        <v>0</v>
      </c>
      <c r="P329" s="27"/>
      <c r="Q329" s="64">
        <f t="shared" si="44"/>
        <v>0</v>
      </c>
      <c r="R329" s="9">
        <f t="shared" si="45"/>
        <v>0</v>
      </c>
      <c r="S329" s="25">
        <f t="shared" si="46"/>
        <v>0</v>
      </c>
    </row>
    <row r="330" spans="1:19" ht="11.25">
      <c r="A330" s="74"/>
      <c r="B330" s="74"/>
      <c r="C330" s="74"/>
      <c r="D330" s="86"/>
      <c r="E330" s="75"/>
      <c r="F330" s="76"/>
      <c r="G330" s="22">
        <f t="shared" si="41"/>
        <v>0</v>
      </c>
      <c r="H330" s="23">
        <f t="shared" si="42"/>
      </c>
      <c r="I330" s="63">
        <f t="shared" si="40"/>
      </c>
      <c r="J330" s="22">
        <f>IF(ISNUMBER(I330),ROUND(VLOOKUP($I330,Faktoren!$A$29:$R$84,13,FALSE)*$G330/12*20,0)/20,0)</f>
        <v>0</v>
      </c>
      <c r="K330" s="9">
        <f>IF(ISNUMBER(I330),ROUND(VLOOKUP($I330,Faktoren!$A$29:$R$84,15,FALSE)*$G330/12*20,0)/20,0)</f>
        <v>0</v>
      </c>
      <c r="L330" s="27"/>
      <c r="M330" s="24">
        <f t="shared" si="43"/>
        <v>0</v>
      </c>
      <c r="N330" s="9">
        <f>IF(ISNUMBER(I330),ROUND(VLOOKUP($I330,Faktoren!$A$29:$R$84,12,FALSE)*$G330/12*20,0)/20,0)</f>
        <v>0</v>
      </c>
      <c r="O330" s="9">
        <f>IF(ISNUMBER(I330),ROUND(VLOOKUP($I330,Faktoren!$A$29:$R$84,14,FALSE)*$G330/12*20,0)/20,0)</f>
        <v>0</v>
      </c>
      <c r="P330" s="27"/>
      <c r="Q330" s="64">
        <f t="shared" si="44"/>
        <v>0</v>
      </c>
      <c r="R330" s="9">
        <f t="shared" si="45"/>
        <v>0</v>
      </c>
      <c r="S330" s="25">
        <f t="shared" si="46"/>
        <v>0</v>
      </c>
    </row>
    <row r="331" spans="1:19" ht="11.25">
      <c r="A331" s="74"/>
      <c r="B331" s="74"/>
      <c r="C331" s="74"/>
      <c r="D331" s="86"/>
      <c r="E331" s="75"/>
      <c r="F331" s="76"/>
      <c r="G331" s="22">
        <f t="shared" si="41"/>
        <v>0</v>
      </c>
      <c r="H331" s="23">
        <f t="shared" si="42"/>
      </c>
      <c r="I331" s="63">
        <f t="shared" si="40"/>
      </c>
      <c r="J331" s="22">
        <f>IF(ISNUMBER(I331),ROUND(VLOOKUP($I331,Faktoren!$A$29:$R$84,13,FALSE)*$G331/12*20,0)/20,0)</f>
        <v>0</v>
      </c>
      <c r="K331" s="9">
        <f>IF(ISNUMBER(I331),ROUND(VLOOKUP($I331,Faktoren!$A$29:$R$84,15,FALSE)*$G331/12*20,0)/20,0)</f>
        <v>0</v>
      </c>
      <c r="L331" s="27"/>
      <c r="M331" s="24">
        <f t="shared" si="43"/>
        <v>0</v>
      </c>
      <c r="N331" s="9">
        <f>IF(ISNUMBER(I331),ROUND(VLOOKUP($I331,Faktoren!$A$29:$R$84,12,FALSE)*$G331/12*20,0)/20,0)</f>
        <v>0</v>
      </c>
      <c r="O331" s="9">
        <f>IF(ISNUMBER(I331),ROUND(VLOOKUP($I331,Faktoren!$A$29:$R$84,14,FALSE)*$G331/12*20,0)/20,0)</f>
        <v>0</v>
      </c>
      <c r="P331" s="27"/>
      <c r="Q331" s="64">
        <f t="shared" si="44"/>
        <v>0</v>
      </c>
      <c r="R331" s="9">
        <f t="shared" si="45"/>
        <v>0</v>
      </c>
      <c r="S331" s="25">
        <f t="shared" si="46"/>
        <v>0</v>
      </c>
    </row>
    <row r="332" spans="1:19" ht="11.25">
      <c r="A332" s="74"/>
      <c r="B332" s="74"/>
      <c r="C332" s="74"/>
      <c r="D332" s="86"/>
      <c r="E332" s="75"/>
      <c r="F332" s="76"/>
      <c r="G332" s="22">
        <f t="shared" si="41"/>
        <v>0</v>
      </c>
      <c r="H332" s="23">
        <f t="shared" si="42"/>
      </c>
      <c r="I332" s="63">
        <f t="shared" si="40"/>
      </c>
      <c r="J332" s="22">
        <f>IF(ISNUMBER(I332),ROUND(VLOOKUP($I332,Faktoren!$A$29:$R$84,13,FALSE)*$G332/12*20,0)/20,0)</f>
        <v>0</v>
      </c>
      <c r="K332" s="9">
        <f>IF(ISNUMBER(I332),ROUND(VLOOKUP($I332,Faktoren!$A$29:$R$84,15,FALSE)*$G332/12*20,0)/20,0)</f>
        <v>0</v>
      </c>
      <c r="L332" s="27"/>
      <c r="M332" s="24">
        <f t="shared" si="43"/>
        <v>0</v>
      </c>
      <c r="N332" s="9">
        <f>IF(ISNUMBER(I332),ROUND(VLOOKUP($I332,Faktoren!$A$29:$R$84,12,FALSE)*$G332/12*20,0)/20,0)</f>
        <v>0</v>
      </c>
      <c r="O332" s="9">
        <f>IF(ISNUMBER(I332),ROUND(VLOOKUP($I332,Faktoren!$A$29:$R$84,14,FALSE)*$G332/12*20,0)/20,0)</f>
        <v>0</v>
      </c>
      <c r="P332" s="27"/>
      <c r="Q332" s="64">
        <f t="shared" si="44"/>
        <v>0</v>
      </c>
      <c r="R332" s="9">
        <f t="shared" si="45"/>
        <v>0</v>
      </c>
      <c r="S332" s="25">
        <f t="shared" si="46"/>
        <v>0</v>
      </c>
    </row>
    <row r="333" spans="1:19" ht="11.25">
      <c r="A333" s="74"/>
      <c r="B333" s="74"/>
      <c r="C333" s="74"/>
      <c r="D333" s="86"/>
      <c r="E333" s="75"/>
      <c r="F333" s="76"/>
      <c r="G333" s="22">
        <f t="shared" si="41"/>
        <v>0</v>
      </c>
      <c r="H333" s="23">
        <f t="shared" si="42"/>
      </c>
      <c r="I333" s="63">
        <f t="shared" si="40"/>
      </c>
      <c r="J333" s="22">
        <f>IF(ISNUMBER(I333),ROUND(VLOOKUP($I333,Faktoren!$A$29:$R$84,13,FALSE)*$G333/12*20,0)/20,0)</f>
        <v>0</v>
      </c>
      <c r="K333" s="9">
        <f>IF(ISNUMBER(I333),ROUND(VLOOKUP($I333,Faktoren!$A$29:$R$84,15,FALSE)*$G333/12*20,0)/20,0)</f>
        <v>0</v>
      </c>
      <c r="L333" s="27"/>
      <c r="M333" s="24">
        <f t="shared" si="43"/>
        <v>0</v>
      </c>
      <c r="N333" s="9">
        <f>IF(ISNUMBER(I333),ROUND(VLOOKUP($I333,Faktoren!$A$29:$R$84,12,FALSE)*$G333/12*20,0)/20,0)</f>
        <v>0</v>
      </c>
      <c r="O333" s="9">
        <f>IF(ISNUMBER(I333),ROUND(VLOOKUP($I333,Faktoren!$A$29:$R$84,14,FALSE)*$G333/12*20,0)/20,0)</f>
        <v>0</v>
      </c>
      <c r="P333" s="27"/>
      <c r="Q333" s="64">
        <f t="shared" si="44"/>
        <v>0</v>
      </c>
      <c r="R333" s="9">
        <f t="shared" si="45"/>
        <v>0</v>
      </c>
      <c r="S333" s="25">
        <f t="shared" si="46"/>
        <v>0</v>
      </c>
    </row>
    <row r="334" spans="1:19" ht="11.25">
      <c r="A334" s="74"/>
      <c r="B334" s="74"/>
      <c r="C334" s="74"/>
      <c r="D334" s="86"/>
      <c r="E334" s="75"/>
      <c r="F334" s="76"/>
      <c r="G334" s="22">
        <f t="shared" si="41"/>
        <v>0</v>
      </c>
      <c r="H334" s="23">
        <f t="shared" si="42"/>
      </c>
      <c r="I334" s="63">
        <f t="shared" si="40"/>
      </c>
      <c r="J334" s="22">
        <f>IF(ISNUMBER(I334),ROUND(VLOOKUP($I334,Faktoren!$A$29:$R$84,13,FALSE)*$G334/12*20,0)/20,0)</f>
        <v>0</v>
      </c>
      <c r="K334" s="9">
        <f>IF(ISNUMBER(I334),ROUND(VLOOKUP($I334,Faktoren!$A$29:$R$84,15,FALSE)*$G334/12*20,0)/20,0)</f>
        <v>0</v>
      </c>
      <c r="L334" s="27"/>
      <c r="M334" s="24">
        <f t="shared" si="43"/>
        <v>0</v>
      </c>
      <c r="N334" s="9">
        <f>IF(ISNUMBER(I334),ROUND(VLOOKUP($I334,Faktoren!$A$29:$R$84,12,FALSE)*$G334/12*20,0)/20,0)</f>
        <v>0</v>
      </c>
      <c r="O334" s="9">
        <f>IF(ISNUMBER(I334),ROUND(VLOOKUP($I334,Faktoren!$A$29:$R$84,14,FALSE)*$G334/12*20,0)/20,0)</f>
        <v>0</v>
      </c>
      <c r="P334" s="27"/>
      <c r="Q334" s="64">
        <f t="shared" si="44"/>
        <v>0</v>
      </c>
      <c r="R334" s="9">
        <f t="shared" si="45"/>
        <v>0</v>
      </c>
      <c r="S334" s="25">
        <f t="shared" si="46"/>
        <v>0</v>
      </c>
    </row>
    <row r="335" spans="1:19" ht="11.25">
      <c r="A335" s="74"/>
      <c r="B335" s="74"/>
      <c r="C335" s="74"/>
      <c r="D335" s="86"/>
      <c r="E335" s="75"/>
      <c r="F335" s="76"/>
      <c r="G335" s="22">
        <f t="shared" si="41"/>
        <v>0</v>
      </c>
      <c r="H335" s="23">
        <f t="shared" si="42"/>
      </c>
      <c r="I335" s="63">
        <f t="shared" si="40"/>
      </c>
      <c r="J335" s="22">
        <f>IF(ISNUMBER(I335),ROUND(VLOOKUP($I335,Faktoren!$A$29:$R$84,13,FALSE)*$G335/12*20,0)/20,0)</f>
        <v>0</v>
      </c>
      <c r="K335" s="9">
        <f>IF(ISNUMBER(I335),ROUND(VLOOKUP($I335,Faktoren!$A$29:$R$84,15,FALSE)*$G335/12*20,0)/20,0)</f>
        <v>0</v>
      </c>
      <c r="L335" s="27"/>
      <c r="M335" s="24">
        <f t="shared" si="43"/>
        <v>0</v>
      </c>
      <c r="N335" s="9">
        <f>IF(ISNUMBER(I335),ROUND(VLOOKUP($I335,Faktoren!$A$29:$R$84,12,FALSE)*$G335/12*20,0)/20,0)</f>
        <v>0</v>
      </c>
      <c r="O335" s="9">
        <f>IF(ISNUMBER(I335),ROUND(VLOOKUP($I335,Faktoren!$A$29:$R$84,14,FALSE)*$G335/12*20,0)/20,0)</f>
        <v>0</v>
      </c>
      <c r="P335" s="27"/>
      <c r="Q335" s="64">
        <f t="shared" si="44"/>
        <v>0</v>
      </c>
      <c r="R335" s="9">
        <f t="shared" si="45"/>
        <v>0</v>
      </c>
      <c r="S335" s="25">
        <f t="shared" si="46"/>
        <v>0</v>
      </c>
    </row>
    <row r="336" spans="1:19" ht="11.25">
      <c r="A336" s="74"/>
      <c r="B336" s="74"/>
      <c r="C336" s="74"/>
      <c r="D336" s="86"/>
      <c r="E336" s="75"/>
      <c r="F336" s="76"/>
      <c r="G336" s="22">
        <f t="shared" si="41"/>
        <v>0</v>
      </c>
      <c r="H336" s="23">
        <f t="shared" si="42"/>
      </c>
      <c r="I336" s="63">
        <f t="shared" si="40"/>
      </c>
      <c r="J336" s="22">
        <f>IF(ISNUMBER(I336),ROUND(VLOOKUP($I336,Faktoren!$A$29:$R$84,13,FALSE)*$G336/12*20,0)/20,0)</f>
        <v>0</v>
      </c>
      <c r="K336" s="9">
        <f>IF(ISNUMBER(I336),ROUND(VLOOKUP($I336,Faktoren!$A$29:$R$84,15,FALSE)*$G336/12*20,0)/20,0)</f>
        <v>0</v>
      </c>
      <c r="L336" s="27"/>
      <c r="M336" s="24">
        <f t="shared" si="43"/>
        <v>0</v>
      </c>
      <c r="N336" s="9">
        <f>IF(ISNUMBER(I336),ROUND(VLOOKUP($I336,Faktoren!$A$29:$R$84,12,FALSE)*$G336/12*20,0)/20,0)</f>
        <v>0</v>
      </c>
      <c r="O336" s="9">
        <f>IF(ISNUMBER(I336),ROUND(VLOOKUP($I336,Faktoren!$A$29:$R$84,14,FALSE)*$G336/12*20,0)/20,0)</f>
        <v>0</v>
      </c>
      <c r="P336" s="27"/>
      <c r="Q336" s="64">
        <f t="shared" si="44"/>
        <v>0</v>
      </c>
      <c r="R336" s="9">
        <f t="shared" si="45"/>
        <v>0</v>
      </c>
      <c r="S336" s="25">
        <f t="shared" si="46"/>
        <v>0</v>
      </c>
    </row>
    <row r="337" spans="1:19" ht="11.25">
      <c r="A337" s="74"/>
      <c r="B337" s="74"/>
      <c r="C337" s="74"/>
      <c r="D337" s="86"/>
      <c r="E337" s="75"/>
      <c r="F337" s="76"/>
      <c r="G337" s="22">
        <f t="shared" si="41"/>
        <v>0</v>
      </c>
      <c r="H337" s="23">
        <f t="shared" si="42"/>
      </c>
      <c r="I337" s="63">
        <f t="shared" si="40"/>
      </c>
      <c r="J337" s="22">
        <f>IF(ISNUMBER(I337),ROUND(VLOOKUP($I337,Faktoren!$A$29:$R$84,13,FALSE)*$G337/12*20,0)/20,0)</f>
        <v>0</v>
      </c>
      <c r="K337" s="9">
        <f>IF(ISNUMBER(I337),ROUND(VLOOKUP($I337,Faktoren!$A$29:$R$84,15,FALSE)*$G337/12*20,0)/20,0)</f>
        <v>0</v>
      </c>
      <c r="L337" s="27"/>
      <c r="M337" s="24">
        <f t="shared" si="43"/>
        <v>0</v>
      </c>
      <c r="N337" s="9">
        <f>IF(ISNUMBER(I337),ROUND(VLOOKUP($I337,Faktoren!$A$29:$R$84,12,FALSE)*$G337/12*20,0)/20,0)</f>
        <v>0</v>
      </c>
      <c r="O337" s="9">
        <f>IF(ISNUMBER(I337),ROUND(VLOOKUP($I337,Faktoren!$A$29:$R$84,14,FALSE)*$G337/12*20,0)/20,0)</f>
        <v>0</v>
      </c>
      <c r="P337" s="27"/>
      <c r="Q337" s="64">
        <f t="shared" si="44"/>
        <v>0</v>
      </c>
      <c r="R337" s="9">
        <f t="shared" si="45"/>
        <v>0</v>
      </c>
      <c r="S337" s="25">
        <f t="shared" si="46"/>
        <v>0</v>
      </c>
    </row>
    <row r="338" spans="1:19" ht="11.25">
      <c r="A338" s="74"/>
      <c r="B338" s="74"/>
      <c r="C338" s="74"/>
      <c r="D338" s="86"/>
      <c r="E338" s="75"/>
      <c r="F338" s="76"/>
      <c r="G338" s="22">
        <f t="shared" si="41"/>
        <v>0</v>
      </c>
      <c r="H338" s="23">
        <f t="shared" si="42"/>
      </c>
      <c r="I338" s="63">
        <f t="shared" si="40"/>
      </c>
      <c r="J338" s="22">
        <f>IF(ISNUMBER(I338),ROUND(VLOOKUP($I338,Faktoren!$A$29:$R$84,13,FALSE)*$G338/12*20,0)/20,0)</f>
        <v>0</v>
      </c>
      <c r="K338" s="9">
        <f>IF(ISNUMBER(I338),ROUND(VLOOKUP($I338,Faktoren!$A$29:$R$84,15,FALSE)*$G338/12*20,0)/20,0)</f>
        <v>0</v>
      </c>
      <c r="L338" s="27"/>
      <c r="M338" s="24">
        <f t="shared" si="43"/>
        <v>0</v>
      </c>
      <c r="N338" s="9">
        <f>IF(ISNUMBER(I338),ROUND(VLOOKUP($I338,Faktoren!$A$29:$R$84,12,FALSE)*$G338/12*20,0)/20,0)</f>
        <v>0</v>
      </c>
      <c r="O338" s="9">
        <f>IF(ISNUMBER(I338),ROUND(VLOOKUP($I338,Faktoren!$A$29:$R$84,14,FALSE)*$G338/12*20,0)/20,0)</f>
        <v>0</v>
      </c>
      <c r="P338" s="27"/>
      <c r="Q338" s="64">
        <f t="shared" si="44"/>
        <v>0</v>
      </c>
      <c r="R338" s="9">
        <f t="shared" si="45"/>
        <v>0</v>
      </c>
      <c r="S338" s="25">
        <f t="shared" si="46"/>
        <v>0</v>
      </c>
    </row>
    <row r="339" spans="1:19" ht="11.25">
      <c r="A339" s="74"/>
      <c r="B339" s="74"/>
      <c r="C339" s="74"/>
      <c r="D339" s="86"/>
      <c r="E339" s="75"/>
      <c r="F339" s="76"/>
      <c r="G339" s="22">
        <f t="shared" si="41"/>
        <v>0</v>
      </c>
      <c r="H339" s="23">
        <f t="shared" si="42"/>
      </c>
      <c r="I339" s="63">
        <f t="shared" si="40"/>
      </c>
      <c r="J339" s="22">
        <f>IF(ISNUMBER(I339),ROUND(VLOOKUP($I339,Faktoren!$A$29:$R$84,13,FALSE)*$G339/12*20,0)/20,0)</f>
        <v>0</v>
      </c>
      <c r="K339" s="9">
        <f>IF(ISNUMBER(I339),ROUND(VLOOKUP($I339,Faktoren!$A$29:$R$84,15,FALSE)*$G339/12*20,0)/20,0)</f>
        <v>0</v>
      </c>
      <c r="L339" s="27"/>
      <c r="M339" s="24">
        <f t="shared" si="43"/>
        <v>0</v>
      </c>
      <c r="N339" s="9">
        <f>IF(ISNUMBER(I339),ROUND(VLOOKUP($I339,Faktoren!$A$29:$R$84,12,FALSE)*$G339/12*20,0)/20,0)</f>
        <v>0</v>
      </c>
      <c r="O339" s="9">
        <f>IF(ISNUMBER(I339),ROUND(VLOOKUP($I339,Faktoren!$A$29:$R$84,14,FALSE)*$G339/12*20,0)/20,0)</f>
        <v>0</v>
      </c>
      <c r="P339" s="27"/>
      <c r="Q339" s="64">
        <f t="shared" si="44"/>
        <v>0</v>
      </c>
      <c r="R339" s="9">
        <f t="shared" si="45"/>
        <v>0</v>
      </c>
      <c r="S339" s="25">
        <f t="shared" si="46"/>
        <v>0</v>
      </c>
    </row>
    <row r="340" spans="1:19" ht="11.25">
      <c r="A340" s="74"/>
      <c r="B340" s="74"/>
      <c r="C340" s="74"/>
      <c r="D340" s="86"/>
      <c r="E340" s="75"/>
      <c r="F340" s="76"/>
      <c r="G340" s="22">
        <f t="shared" si="41"/>
        <v>0</v>
      </c>
      <c r="H340" s="23">
        <f t="shared" si="42"/>
      </c>
      <c r="I340" s="63">
        <f t="shared" si="40"/>
      </c>
      <c r="J340" s="22">
        <f>IF(ISNUMBER(I340),ROUND(VLOOKUP($I340,Faktoren!$A$29:$R$84,13,FALSE)*$G340/12*20,0)/20,0)</f>
        <v>0</v>
      </c>
      <c r="K340" s="9">
        <f>IF(ISNUMBER(I340),ROUND(VLOOKUP($I340,Faktoren!$A$29:$R$84,15,FALSE)*$G340/12*20,0)/20,0)</f>
        <v>0</v>
      </c>
      <c r="L340" s="27"/>
      <c r="M340" s="24">
        <f t="shared" si="43"/>
        <v>0</v>
      </c>
      <c r="N340" s="9">
        <f>IF(ISNUMBER(I340),ROUND(VLOOKUP($I340,Faktoren!$A$29:$R$84,12,FALSE)*$G340/12*20,0)/20,0)</f>
        <v>0</v>
      </c>
      <c r="O340" s="9">
        <f>IF(ISNUMBER(I340),ROUND(VLOOKUP($I340,Faktoren!$A$29:$R$84,14,FALSE)*$G340/12*20,0)/20,0)</f>
        <v>0</v>
      </c>
      <c r="P340" s="27"/>
      <c r="Q340" s="64">
        <f t="shared" si="44"/>
        <v>0</v>
      </c>
      <c r="R340" s="9">
        <f t="shared" si="45"/>
        <v>0</v>
      </c>
      <c r="S340" s="25">
        <f t="shared" si="46"/>
        <v>0</v>
      </c>
    </row>
    <row r="341" spans="1:19" ht="11.25">
      <c r="A341" s="74"/>
      <c r="B341" s="74"/>
      <c r="C341" s="74"/>
      <c r="D341" s="86"/>
      <c r="E341" s="75"/>
      <c r="F341" s="76"/>
      <c r="G341" s="22">
        <f t="shared" si="41"/>
        <v>0</v>
      </c>
      <c r="H341" s="23">
        <f t="shared" si="42"/>
      </c>
      <c r="I341" s="63">
        <f t="shared" si="40"/>
      </c>
      <c r="J341" s="22">
        <f>IF(ISNUMBER(I341),ROUND(VLOOKUP($I341,Faktoren!$A$29:$R$84,13,FALSE)*$G341/12*20,0)/20,0)</f>
        <v>0</v>
      </c>
      <c r="K341" s="9">
        <f>IF(ISNUMBER(I341),ROUND(VLOOKUP($I341,Faktoren!$A$29:$R$84,15,FALSE)*$G341/12*20,0)/20,0)</f>
        <v>0</v>
      </c>
      <c r="L341" s="27"/>
      <c r="M341" s="24">
        <f t="shared" si="43"/>
        <v>0</v>
      </c>
      <c r="N341" s="9">
        <f>IF(ISNUMBER(I341),ROUND(VLOOKUP($I341,Faktoren!$A$29:$R$84,12,FALSE)*$G341/12*20,0)/20,0)</f>
        <v>0</v>
      </c>
      <c r="O341" s="9">
        <f>IF(ISNUMBER(I341),ROUND(VLOOKUP($I341,Faktoren!$A$29:$R$84,14,FALSE)*$G341/12*20,0)/20,0)</f>
        <v>0</v>
      </c>
      <c r="P341" s="27"/>
      <c r="Q341" s="64">
        <f t="shared" si="44"/>
        <v>0</v>
      </c>
      <c r="R341" s="9">
        <f t="shared" si="45"/>
        <v>0</v>
      </c>
      <c r="S341" s="25">
        <f t="shared" si="46"/>
        <v>0</v>
      </c>
    </row>
    <row r="342" spans="1:19" ht="11.25">
      <c r="A342" s="74"/>
      <c r="B342" s="74"/>
      <c r="C342" s="74"/>
      <c r="D342" s="86"/>
      <c r="E342" s="75"/>
      <c r="F342" s="76"/>
      <c r="G342" s="22">
        <f t="shared" si="41"/>
        <v>0</v>
      </c>
      <c r="H342" s="23">
        <f t="shared" si="42"/>
      </c>
      <c r="I342" s="63">
        <f t="shared" si="40"/>
      </c>
      <c r="J342" s="22">
        <f>IF(ISNUMBER(I342),ROUND(VLOOKUP($I342,Faktoren!$A$29:$R$84,13,FALSE)*$G342/12*20,0)/20,0)</f>
        <v>0</v>
      </c>
      <c r="K342" s="9">
        <f>IF(ISNUMBER(I342),ROUND(VLOOKUP($I342,Faktoren!$A$29:$R$84,15,FALSE)*$G342/12*20,0)/20,0)</f>
        <v>0</v>
      </c>
      <c r="L342" s="27"/>
      <c r="M342" s="24">
        <f t="shared" si="43"/>
        <v>0</v>
      </c>
      <c r="N342" s="9">
        <f>IF(ISNUMBER(I342),ROUND(VLOOKUP($I342,Faktoren!$A$29:$R$84,12,FALSE)*$G342/12*20,0)/20,0)</f>
        <v>0</v>
      </c>
      <c r="O342" s="9">
        <f>IF(ISNUMBER(I342),ROUND(VLOOKUP($I342,Faktoren!$A$29:$R$84,14,FALSE)*$G342/12*20,0)/20,0)</f>
        <v>0</v>
      </c>
      <c r="P342" s="27"/>
      <c r="Q342" s="64">
        <f t="shared" si="44"/>
        <v>0</v>
      </c>
      <c r="R342" s="9">
        <f t="shared" si="45"/>
        <v>0</v>
      </c>
      <c r="S342" s="25">
        <f t="shared" si="46"/>
        <v>0</v>
      </c>
    </row>
    <row r="343" spans="1:19" ht="11.25">
      <c r="A343" s="74"/>
      <c r="B343" s="74"/>
      <c r="C343" s="74"/>
      <c r="D343" s="86"/>
      <c r="E343" s="75"/>
      <c r="F343" s="76"/>
      <c r="G343" s="22">
        <f t="shared" si="41"/>
        <v>0</v>
      </c>
      <c r="H343" s="23">
        <f t="shared" si="42"/>
      </c>
      <c r="I343" s="63">
        <f t="shared" si="40"/>
      </c>
      <c r="J343" s="22">
        <f>IF(ISNUMBER(I343),ROUND(VLOOKUP($I343,Faktoren!$A$29:$R$84,13,FALSE)*$G343/12*20,0)/20,0)</f>
        <v>0</v>
      </c>
      <c r="K343" s="9">
        <f>IF(ISNUMBER(I343),ROUND(VLOOKUP($I343,Faktoren!$A$29:$R$84,15,FALSE)*$G343/12*20,0)/20,0)</f>
        <v>0</v>
      </c>
      <c r="L343" s="27"/>
      <c r="M343" s="24">
        <f t="shared" si="43"/>
        <v>0</v>
      </c>
      <c r="N343" s="9">
        <f>IF(ISNUMBER(I343),ROUND(VLOOKUP($I343,Faktoren!$A$29:$R$84,12,FALSE)*$G343/12*20,0)/20,0)</f>
        <v>0</v>
      </c>
      <c r="O343" s="9">
        <f>IF(ISNUMBER(I343),ROUND(VLOOKUP($I343,Faktoren!$A$29:$R$84,14,FALSE)*$G343/12*20,0)/20,0)</f>
        <v>0</v>
      </c>
      <c r="P343" s="27"/>
      <c r="Q343" s="64">
        <f t="shared" si="44"/>
        <v>0</v>
      </c>
      <c r="R343" s="9">
        <f t="shared" si="45"/>
        <v>0</v>
      </c>
      <c r="S343" s="25">
        <f t="shared" si="46"/>
        <v>0</v>
      </c>
    </row>
    <row r="344" spans="1:19" ht="11.25">
      <c r="A344" s="74"/>
      <c r="B344" s="74"/>
      <c r="C344" s="74"/>
      <c r="D344" s="86"/>
      <c r="E344" s="75"/>
      <c r="F344" s="76"/>
      <c r="G344" s="22">
        <f t="shared" si="41"/>
        <v>0</v>
      </c>
      <c r="H344" s="23">
        <f t="shared" si="42"/>
      </c>
      <c r="I344" s="63">
        <f t="shared" si="40"/>
      </c>
      <c r="J344" s="22">
        <f>IF(ISNUMBER(I344),ROUND(VLOOKUP($I344,Faktoren!$A$29:$R$84,13,FALSE)*$G344/12*20,0)/20,0)</f>
        <v>0</v>
      </c>
      <c r="K344" s="9">
        <f>IF(ISNUMBER(I344),ROUND(VLOOKUP($I344,Faktoren!$A$29:$R$84,15,FALSE)*$G344/12*20,0)/20,0)</f>
        <v>0</v>
      </c>
      <c r="L344" s="27"/>
      <c r="M344" s="24">
        <f t="shared" si="43"/>
        <v>0</v>
      </c>
      <c r="N344" s="9">
        <f>IF(ISNUMBER(I344),ROUND(VLOOKUP($I344,Faktoren!$A$29:$R$84,12,FALSE)*$G344/12*20,0)/20,0)</f>
        <v>0</v>
      </c>
      <c r="O344" s="9">
        <f>IF(ISNUMBER(I344),ROUND(VLOOKUP($I344,Faktoren!$A$29:$R$84,14,FALSE)*$G344/12*20,0)/20,0)</f>
        <v>0</v>
      </c>
      <c r="P344" s="27"/>
      <c r="Q344" s="64">
        <f t="shared" si="44"/>
        <v>0</v>
      </c>
      <c r="R344" s="9">
        <f t="shared" si="45"/>
        <v>0</v>
      </c>
      <c r="S344" s="25">
        <f t="shared" si="46"/>
        <v>0</v>
      </c>
    </row>
    <row r="345" spans="1:19" ht="11.25">
      <c r="A345" s="74"/>
      <c r="B345" s="74"/>
      <c r="C345" s="74"/>
      <c r="D345" s="86"/>
      <c r="E345" s="75"/>
      <c r="F345" s="76"/>
      <c r="G345" s="22">
        <f t="shared" si="41"/>
        <v>0</v>
      </c>
      <c r="H345" s="23">
        <f t="shared" si="42"/>
      </c>
      <c r="I345" s="63">
        <f aca="true" t="shared" si="47" ref="I345:I350">IF($B345="","",(IF(B$10-H345&lt;18,"Zu jung",IF(B$10-H345&gt;70,"Zu alt",B$10-H345))))</f>
      </c>
      <c r="J345" s="22">
        <f>IF(ISNUMBER(I345),ROUND(VLOOKUP($I345,Faktoren!$A$29:$R$84,13,FALSE)*$G345/12*20,0)/20,0)</f>
        <v>0</v>
      </c>
      <c r="K345" s="9">
        <f>IF(ISNUMBER(I345),ROUND(VLOOKUP($I345,Faktoren!$A$29:$R$84,15,FALSE)*$G345/12*20,0)/20,0)</f>
        <v>0</v>
      </c>
      <c r="L345" s="27"/>
      <c r="M345" s="24">
        <f t="shared" si="43"/>
        <v>0</v>
      </c>
      <c r="N345" s="9">
        <f>IF(ISNUMBER(I345),ROUND(VLOOKUP($I345,Faktoren!$A$29:$R$84,12,FALSE)*$G345/12*20,0)/20,0)</f>
        <v>0</v>
      </c>
      <c r="O345" s="9">
        <f>IF(ISNUMBER(I345),ROUND(VLOOKUP($I345,Faktoren!$A$29:$R$84,14,FALSE)*$G345/12*20,0)/20,0)</f>
        <v>0</v>
      </c>
      <c r="P345" s="27"/>
      <c r="Q345" s="64">
        <f t="shared" si="44"/>
        <v>0</v>
      </c>
      <c r="R345" s="9">
        <f t="shared" si="45"/>
        <v>0</v>
      </c>
      <c r="S345" s="25">
        <f t="shared" si="46"/>
        <v>0</v>
      </c>
    </row>
    <row r="346" spans="1:19" ht="11.25">
      <c r="A346" s="74"/>
      <c r="B346" s="74"/>
      <c r="C346" s="74"/>
      <c r="D346" s="86"/>
      <c r="E346" s="75"/>
      <c r="F346" s="76"/>
      <c r="G346" s="22">
        <f t="shared" si="41"/>
        <v>0</v>
      </c>
      <c r="H346" s="23">
        <f t="shared" si="42"/>
      </c>
      <c r="I346" s="63">
        <f t="shared" si="47"/>
      </c>
      <c r="J346" s="22">
        <f>IF(ISNUMBER(I346),ROUND(VLOOKUP($I346,Faktoren!$A$29:$R$84,13,FALSE)*$G346/12*20,0)/20,0)</f>
        <v>0</v>
      </c>
      <c r="K346" s="9">
        <f>IF(ISNUMBER(I346),ROUND(VLOOKUP($I346,Faktoren!$A$29:$R$84,15,FALSE)*$G346/12*20,0)/20,0)</f>
        <v>0</v>
      </c>
      <c r="L346" s="27"/>
      <c r="M346" s="24">
        <f t="shared" si="43"/>
        <v>0</v>
      </c>
      <c r="N346" s="9">
        <f>IF(ISNUMBER(I346),ROUND(VLOOKUP($I346,Faktoren!$A$29:$R$84,12,FALSE)*$G346/12*20,0)/20,0)</f>
        <v>0</v>
      </c>
      <c r="O346" s="9">
        <f>IF(ISNUMBER(I346),ROUND(VLOOKUP($I346,Faktoren!$A$29:$R$84,14,FALSE)*$G346/12*20,0)/20,0)</f>
        <v>0</v>
      </c>
      <c r="P346" s="27"/>
      <c r="Q346" s="64">
        <f t="shared" si="44"/>
        <v>0</v>
      </c>
      <c r="R346" s="9">
        <f t="shared" si="45"/>
        <v>0</v>
      </c>
      <c r="S346" s="25">
        <f t="shared" si="46"/>
        <v>0</v>
      </c>
    </row>
    <row r="347" spans="1:19" ht="11.25">
      <c r="A347" s="74"/>
      <c r="B347" s="74"/>
      <c r="C347" s="74"/>
      <c r="D347" s="86"/>
      <c r="E347" s="75"/>
      <c r="F347" s="76"/>
      <c r="G347" s="22">
        <f t="shared" si="41"/>
        <v>0</v>
      </c>
      <c r="H347" s="23">
        <f t="shared" si="42"/>
      </c>
      <c r="I347" s="63">
        <f t="shared" si="47"/>
      </c>
      <c r="J347" s="22">
        <f>IF(ISNUMBER(I347),ROUND(VLOOKUP($I347,Faktoren!$A$29:$R$84,13,FALSE)*$G347/12*20,0)/20,0)</f>
        <v>0</v>
      </c>
      <c r="K347" s="9">
        <f>IF(ISNUMBER(I347),ROUND(VLOOKUP($I347,Faktoren!$A$29:$R$84,15,FALSE)*$G347/12*20,0)/20,0)</f>
        <v>0</v>
      </c>
      <c r="L347" s="27"/>
      <c r="M347" s="24">
        <f t="shared" si="43"/>
        <v>0</v>
      </c>
      <c r="N347" s="9">
        <f>IF(ISNUMBER(I347),ROUND(VLOOKUP($I347,Faktoren!$A$29:$R$84,12,FALSE)*$G347/12*20,0)/20,0)</f>
        <v>0</v>
      </c>
      <c r="O347" s="9">
        <f>IF(ISNUMBER(I347),ROUND(VLOOKUP($I347,Faktoren!$A$29:$R$84,14,FALSE)*$G347/12*20,0)/20,0)</f>
        <v>0</v>
      </c>
      <c r="P347" s="27"/>
      <c r="Q347" s="64">
        <f t="shared" si="44"/>
        <v>0</v>
      </c>
      <c r="R347" s="9">
        <f t="shared" si="45"/>
        <v>0</v>
      </c>
      <c r="S347" s="25">
        <f t="shared" si="46"/>
        <v>0</v>
      </c>
    </row>
    <row r="348" spans="1:19" ht="11.25">
      <c r="A348" s="74"/>
      <c r="B348" s="74"/>
      <c r="C348" s="74"/>
      <c r="D348" s="86"/>
      <c r="E348" s="75"/>
      <c r="F348" s="76"/>
      <c r="G348" s="22">
        <f t="shared" si="41"/>
        <v>0</v>
      </c>
      <c r="H348" s="23">
        <f t="shared" si="42"/>
      </c>
      <c r="I348" s="63">
        <f t="shared" si="47"/>
      </c>
      <c r="J348" s="22">
        <f>IF(ISNUMBER(I348),ROUND(VLOOKUP($I348,Faktoren!$A$29:$R$84,13,FALSE)*$G348/12*20,0)/20,0)</f>
        <v>0</v>
      </c>
      <c r="K348" s="9">
        <f>IF(ISNUMBER(I348),ROUND(VLOOKUP($I348,Faktoren!$A$29:$R$84,15,FALSE)*$G348/12*20,0)/20,0)</f>
        <v>0</v>
      </c>
      <c r="L348" s="27"/>
      <c r="M348" s="24">
        <f t="shared" si="43"/>
        <v>0</v>
      </c>
      <c r="N348" s="9">
        <f>IF(ISNUMBER(I348),ROUND(VLOOKUP($I348,Faktoren!$A$29:$R$84,12,FALSE)*$G348/12*20,0)/20,0)</f>
        <v>0</v>
      </c>
      <c r="O348" s="9">
        <f>IF(ISNUMBER(I348),ROUND(VLOOKUP($I348,Faktoren!$A$29:$R$84,14,FALSE)*$G348/12*20,0)/20,0)</f>
        <v>0</v>
      </c>
      <c r="P348" s="27"/>
      <c r="Q348" s="64">
        <f t="shared" si="44"/>
        <v>0</v>
      </c>
      <c r="R348" s="9">
        <f t="shared" si="45"/>
        <v>0</v>
      </c>
      <c r="S348" s="25">
        <f t="shared" si="46"/>
        <v>0</v>
      </c>
    </row>
    <row r="349" spans="1:19" ht="11.25">
      <c r="A349" s="74"/>
      <c r="B349" s="74"/>
      <c r="C349" s="74"/>
      <c r="D349" s="86"/>
      <c r="E349" s="75"/>
      <c r="F349" s="76"/>
      <c r="G349" s="22">
        <f t="shared" si="41"/>
        <v>0</v>
      </c>
      <c r="H349" s="23">
        <f t="shared" si="42"/>
      </c>
      <c r="I349" s="63">
        <f t="shared" si="47"/>
      </c>
      <c r="J349" s="22">
        <f>IF(ISNUMBER(I349),ROUND(VLOOKUP($I349,Faktoren!$A$29:$R$84,13,FALSE)*$G349/12*20,0)/20,0)</f>
        <v>0</v>
      </c>
      <c r="K349" s="9">
        <f>IF(ISNUMBER(I349),ROUND(VLOOKUP($I349,Faktoren!$A$29:$R$84,15,FALSE)*$G349/12*20,0)/20,0)</f>
        <v>0</v>
      </c>
      <c r="L349" s="27"/>
      <c r="M349" s="24">
        <f t="shared" si="43"/>
        <v>0</v>
      </c>
      <c r="N349" s="9">
        <f>IF(ISNUMBER(I349),ROUND(VLOOKUP($I349,Faktoren!$A$29:$R$84,12,FALSE)*$G349/12*20,0)/20,0)</f>
        <v>0</v>
      </c>
      <c r="O349" s="9">
        <f>IF(ISNUMBER(I349),ROUND(VLOOKUP($I349,Faktoren!$A$29:$R$84,14,FALSE)*$G349/12*20,0)/20,0)</f>
        <v>0</v>
      </c>
      <c r="P349" s="27"/>
      <c r="Q349" s="64">
        <f t="shared" si="44"/>
        <v>0</v>
      </c>
      <c r="R349" s="9">
        <f t="shared" si="45"/>
        <v>0</v>
      </c>
      <c r="S349" s="25">
        <f t="shared" si="46"/>
        <v>0</v>
      </c>
    </row>
    <row r="350" spans="1:19" ht="11.25">
      <c r="A350" s="74"/>
      <c r="B350" s="74"/>
      <c r="C350" s="74"/>
      <c r="D350" s="86"/>
      <c r="E350" s="75"/>
      <c r="F350" s="76"/>
      <c r="G350" s="22">
        <f t="shared" si="41"/>
        <v>0</v>
      </c>
      <c r="H350" s="23">
        <f t="shared" si="42"/>
      </c>
      <c r="I350" s="63">
        <f t="shared" si="47"/>
      </c>
      <c r="J350" s="22">
        <f>IF(ISNUMBER(I350),ROUND(VLOOKUP($I350,Faktoren!$A$29:$R$84,13,FALSE)*$G350/12*20,0)/20,0)</f>
        <v>0</v>
      </c>
      <c r="K350" s="9">
        <f>IF(ISNUMBER(I350),ROUND(VLOOKUP($I350,Faktoren!$A$29:$R$84,15,FALSE)*$G350/12*20,0)/20,0)</f>
        <v>0</v>
      </c>
      <c r="L350" s="27"/>
      <c r="M350" s="24">
        <f t="shared" si="43"/>
        <v>0</v>
      </c>
      <c r="N350" s="9">
        <f>IF(ISNUMBER(I350),ROUND(VLOOKUP($I350,Faktoren!$A$29:$R$84,12,FALSE)*$G350/12*20,0)/20,0)</f>
        <v>0</v>
      </c>
      <c r="O350" s="9">
        <f>IF(ISNUMBER(I350),ROUND(VLOOKUP($I350,Faktoren!$A$29:$R$84,14,FALSE)*$G350/12*20,0)/20,0)</f>
        <v>0</v>
      </c>
      <c r="P350" s="27"/>
      <c r="Q350" s="64">
        <f t="shared" si="44"/>
        <v>0</v>
      </c>
      <c r="R350" s="9">
        <f t="shared" si="45"/>
        <v>0</v>
      </c>
      <c r="S350" s="25">
        <f t="shared" si="46"/>
        <v>0</v>
      </c>
    </row>
  </sheetData>
  <sheetProtection sheet="1" insertRows="0" selectLockedCells="1"/>
  <mergeCells count="2">
    <mergeCell ref="B8:F8"/>
    <mergeCell ref="B6:F6"/>
  </mergeCells>
  <dataValidations count="1">
    <dataValidation type="list" allowBlank="1" showInputMessage="1" showErrorMessage="1" promptTitle="Versicherungspflicht" prompt="Falls J (=&quot;Ja&quot;) wird bei Personen mit B'Grad &lt; 30% und Lohn &lt;= 75% vom Koordinationsabzug der koordinierte Lohn auf auf 0 gesetzt." sqref="B12">
      <formula1>"J,N"</formula1>
    </dataValidation>
  </dataValidations>
  <printOptions/>
  <pageMargins left="0.15748031496062992" right="0.15748031496062992" top="0.3937007874015748" bottom="0.4330708661417323" header="0.31496062992125984" footer="0.1968503937007874"/>
  <pageSetup fitToHeight="2" fitToWidth="1" orientation="landscape" paperSize="9" scale="67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O91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36.7109375" style="0" customWidth="1"/>
    <col min="2" max="2" width="19.00390625" style="0" customWidth="1"/>
    <col min="3" max="3" width="70.8515625" style="0" bestFit="1" customWidth="1"/>
    <col min="4" max="4" width="21.8515625" style="0" customWidth="1"/>
    <col min="5" max="9" width="2.7109375" style="0" customWidth="1"/>
    <col min="10" max="10" width="26.8515625" style="0" bestFit="1" customWidth="1"/>
    <col min="11" max="11" width="26.140625" style="0" bestFit="1" customWidth="1"/>
    <col min="12" max="12" width="18.140625" style="0" customWidth="1"/>
    <col min="13" max="13" width="18.28125" style="0" customWidth="1"/>
    <col min="14" max="14" width="19.421875" style="0" customWidth="1"/>
    <col min="15" max="15" width="31.28125" style="0" customWidth="1"/>
  </cols>
  <sheetData>
    <row r="1" spans="1:2" ht="12.75">
      <c r="A1" s="58" t="s">
        <v>39</v>
      </c>
      <c r="B1" s="55" t="b">
        <v>0</v>
      </c>
    </row>
    <row r="2" spans="1:2" ht="12.75">
      <c r="A2" s="29" t="s">
        <v>29</v>
      </c>
      <c r="B2" s="55">
        <v>2</v>
      </c>
    </row>
    <row r="3" spans="1:3" ht="12.75">
      <c r="A3" s="29" t="s">
        <v>27</v>
      </c>
      <c r="B3" s="28" t="s">
        <v>50</v>
      </c>
      <c r="C3" s="33" t="s">
        <v>41</v>
      </c>
    </row>
    <row r="4" spans="1:2" ht="12.75">
      <c r="A4" s="29" t="s">
        <v>25</v>
      </c>
      <c r="B4" s="32">
        <f>Berechnung!B14</f>
        <v>0.6</v>
      </c>
    </row>
    <row r="5" spans="1:2" ht="12.75">
      <c r="A5" s="29" t="s">
        <v>26</v>
      </c>
      <c r="B5" s="32">
        <f>Berechnung!B15</f>
        <v>0.6</v>
      </c>
    </row>
    <row r="6" spans="1:2" ht="12.75">
      <c r="A6" s="29" t="s">
        <v>31</v>
      </c>
      <c r="B6">
        <f>Berechnung!B10</f>
        <v>2024</v>
      </c>
    </row>
    <row r="7" spans="1:2" ht="12.75">
      <c r="A7" s="29" t="s">
        <v>40</v>
      </c>
      <c r="B7">
        <f>IF(B1=TRUE,0.00076,0)</f>
        <v>0</v>
      </c>
    </row>
    <row r="9" ht="12.75">
      <c r="A9" s="28"/>
    </row>
    <row r="10" ht="12.75">
      <c r="A10" s="28"/>
    </row>
    <row r="12" spans="1:2" ht="12.75">
      <c r="A12" s="29"/>
      <c r="B12" s="28"/>
    </row>
    <row r="13" ht="12.75">
      <c r="A13" s="2"/>
    </row>
    <row r="28" spans="1:15" ht="12.75">
      <c r="A28" s="35">
        <v>1</v>
      </c>
      <c r="B28" s="35">
        <v>2</v>
      </c>
      <c r="C28" s="35">
        <v>3</v>
      </c>
      <c r="D28" s="35">
        <v>4</v>
      </c>
      <c r="E28" s="35">
        <v>5</v>
      </c>
      <c r="F28" s="35">
        <v>6</v>
      </c>
      <c r="G28" s="35">
        <v>7</v>
      </c>
      <c r="H28" s="35">
        <v>8</v>
      </c>
      <c r="I28" s="35">
        <v>9</v>
      </c>
      <c r="J28" s="36">
        <v>10</v>
      </c>
      <c r="K28" s="36">
        <v>11</v>
      </c>
      <c r="L28" s="36">
        <v>12</v>
      </c>
      <c r="M28" s="36">
        <v>13</v>
      </c>
      <c r="N28" s="36">
        <v>14</v>
      </c>
      <c r="O28" s="36">
        <v>15</v>
      </c>
    </row>
    <row r="29" spans="1:15" ht="12.75">
      <c r="A29" s="30" t="s">
        <v>0</v>
      </c>
      <c r="B29" s="68" t="s">
        <v>58</v>
      </c>
      <c r="C29" s="31" t="s">
        <v>28</v>
      </c>
      <c r="D29" s="31" t="s">
        <v>49</v>
      </c>
      <c r="E29" s="31"/>
      <c r="F29" s="31"/>
      <c r="G29" s="31"/>
      <c r="H29" s="31"/>
      <c r="I29" s="31"/>
      <c r="J29" s="37" t="s">
        <v>30</v>
      </c>
      <c r="K29" s="37" t="s">
        <v>32</v>
      </c>
      <c r="L29" s="37" t="s">
        <v>34</v>
      </c>
      <c r="M29" s="37" t="s">
        <v>33</v>
      </c>
      <c r="N29" s="37" t="s">
        <v>35</v>
      </c>
      <c r="O29" s="37" t="s">
        <v>47</v>
      </c>
    </row>
    <row r="30" spans="1:15" ht="12.75">
      <c r="A30">
        <v>18</v>
      </c>
      <c r="B30" s="67">
        <v>0</v>
      </c>
      <c r="C30" s="34">
        <v>0.03</v>
      </c>
      <c r="D30" s="32">
        <v>0.025</v>
      </c>
      <c r="F30" s="1"/>
      <c r="J30" s="32">
        <f>IF($B$2=0,C30,D30)</f>
        <v>0.025</v>
      </c>
      <c r="K30" s="32">
        <f>B30</f>
        <v>0</v>
      </c>
      <c r="L30" s="32">
        <f>IF($B$3="Stadt",ROUND(K30*$B$4,3),$B$4*K30)</f>
        <v>0</v>
      </c>
      <c r="M30" s="32">
        <f>K30-L30</f>
        <v>0</v>
      </c>
      <c r="N30" s="32">
        <f>IF($B$3="Stadt",ROUND(J30*$B$5,3)-$B$7,$B$5*J30)</f>
        <v>0.015</v>
      </c>
      <c r="O30" s="32">
        <f>J30-N30</f>
        <v>0.010000000000000002</v>
      </c>
    </row>
    <row r="31" spans="1:15" ht="12.75">
      <c r="A31">
        <f>A30+1</f>
        <v>19</v>
      </c>
      <c r="B31" s="67">
        <v>0</v>
      </c>
      <c r="C31" s="34">
        <v>0.03</v>
      </c>
      <c r="D31" s="32">
        <v>0.025</v>
      </c>
      <c r="F31" s="1"/>
      <c r="J31" s="32">
        <f aca="true" t="shared" si="0" ref="J31:J82">IF($B$2=0,C31,D31)</f>
        <v>0.025</v>
      </c>
      <c r="K31" s="32">
        <f aca="true" t="shared" si="1" ref="K31:K84">B31</f>
        <v>0</v>
      </c>
      <c r="L31" s="32">
        <f aca="true" t="shared" si="2" ref="L31:L84">IF($B$3="Stadt",ROUND(K31*$B$4,3),$B$4*K31)</f>
        <v>0</v>
      </c>
      <c r="M31" s="32">
        <f aca="true" t="shared" si="3" ref="M31:M84">K31-L31</f>
        <v>0</v>
      </c>
      <c r="N31" s="32">
        <f aca="true" t="shared" si="4" ref="N31:N84">IF($B$3="Stadt",ROUND(J31*$B$5,3)-$B$7,$B$5*J31)</f>
        <v>0.015</v>
      </c>
      <c r="O31" s="32">
        <f aca="true" t="shared" si="5" ref="O31:O84">J31-N31</f>
        <v>0.010000000000000002</v>
      </c>
    </row>
    <row r="32" spans="1:15" ht="12.75">
      <c r="A32">
        <f aca="true" t="shared" si="6" ref="A32:A84">A31+1</f>
        <v>20</v>
      </c>
      <c r="B32" s="67">
        <v>0</v>
      </c>
      <c r="C32" s="34">
        <v>0.03</v>
      </c>
      <c r="D32" s="32">
        <v>0.025</v>
      </c>
      <c r="F32" s="1"/>
      <c r="J32" s="32">
        <f t="shared" si="0"/>
        <v>0.025</v>
      </c>
      <c r="K32" s="32">
        <f t="shared" si="1"/>
        <v>0</v>
      </c>
      <c r="L32" s="32">
        <f t="shared" si="2"/>
        <v>0</v>
      </c>
      <c r="M32" s="32">
        <f t="shared" si="3"/>
        <v>0</v>
      </c>
      <c r="N32" s="32">
        <f t="shared" si="4"/>
        <v>0.015</v>
      </c>
      <c r="O32" s="32">
        <f t="shared" si="5"/>
        <v>0.010000000000000002</v>
      </c>
    </row>
    <row r="33" spans="1:15" ht="12.75">
      <c r="A33">
        <f t="shared" si="6"/>
        <v>21</v>
      </c>
      <c r="B33" s="67">
        <v>0</v>
      </c>
      <c r="C33" s="34">
        <v>0.03</v>
      </c>
      <c r="D33" s="32">
        <v>0.025</v>
      </c>
      <c r="F33" s="1"/>
      <c r="J33" s="32">
        <f t="shared" si="0"/>
        <v>0.025</v>
      </c>
      <c r="K33" s="32">
        <f t="shared" si="1"/>
        <v>0</v>
      </c>
      <c r="L33" s="32">
        <f t="shared" si="2"/>
        <v>0</v>
      </c>
      <c r="M33" s="32">
        <f t="shared" si="3"/>
        <v>0</v>
      </c>
      <c r="N33" s="32">
        <f t="shared" si="4"/>
        <v>0.015</v>
      </c>
      <c r="O33" s="32">
        <f t="shared" si="5"/>
        <v>0.010000000000000002</v>
      </c>
    </row>
    <row r="34" spans="1:15" ht="12.75">
      <c r="A34">
        <f t="shared" si="6"/>
        <v>22</v>
      </c>
      <c r="B34" s="67">
        <v>0</v>
      </c>
      <c r="C34" s="34">
        <v>0.03</v>
      </c>
      <c r="D34" s="32">
        <v>0.025</v>
      </c>
      <c r="F34" s="1"/>
      <c r="J34" s="32">
        <f t="shared" si="0"/>
        <v>0.025</v>
      </c>
      <c r="K34" s="32">
        <f t="shared" si="1"/>
        <v>0</v>
      </c>
      <c r="L34" s="32">
        <f t="shared" si="2"/>
        <v>0</v>
      </c>
      <c r="M34" s="32">
        <f t="shared" si="3"/>
        <v>0</v>
      </c>
      <c r="N34" s="32">
        <f t="shared" si="4"/>
        <v>0.015</v>
      </c>
      <c r="O34" s="32">
        <f t="shared" si="5"/>
        <v>0.010000000000000002</v>
      </c>
    </row>
    <row r="35" spans="1:15" ht="12.75">
      <c r="A35">
        <f t="shared" si="6"/>
        <v>23</v>
      </c>
      <c r="B35" s="67">
        <v>0</v>
      </c>
      <c r="C35" s="34">
        <v>0.03</v>
      </c>
      <c r="D35" s="32">
        <v>0.025</v>
      </c>
      <c r="F35" s="1"/>
      <c r="J35" s="32">
        <f t="shared" si="0"/>
        <v>0.025</v>
      </c>
      <c r="K35" s="32">
        <f t="shared" si="1"/>
        <v>0</v>
      </c>
      <c r="L35" s="32">
        <f t="shared" si="2"/>
        <v>0</v>
      </c>
      <c r="M35" s="32">
        <f t="shared" si="3"/>
        <v>0</v>
      </c>
      <c r="N35" s="32">
        <f t="shared" si="4"/>
        <v>0.015</v>
      </c>
      <c r="O35" s="32">
        <f t="shared" si="5"/>
        <v>0.010000000000000002</v>
      </c>
    </row>
    <row r="36" spans="1:15" ht="12.75">
      <c r="A36">
        <f t="shared" si="6"/>
        <v>24</v>
      </c>
      <c r="B36" s="67">
        <v>0</v>
      </c>
      <c r="C36" s="34">
        <v>0.03</v>
      </c>
      <c r="D36" s="32">
        <v>0.025</v>
      </c>
      <c r="F36" s="1"/>
      <c r="J36" s="32">
        <f t="shared" si="0"/>
        <v>0.025</v>
      </c>
      <c r="K36" s="32">
        <f t="shared" si="1"/>
        <v>0</v>
      </c>
      <c r="L36" s="32">
        <f t="shared" si="2"/>
        <v>0</v>
      </c>
      <c r="M36" s="32">
        <f t="shared" si="3"/>
        <v>0</v>
      </c>
      <c r="N36" s="32">
        <f t="shared" si="4"/>
        <v>0.015</v>
      </c>
      <c r="O36" s="32">
        <f t="shared" si="5"/>
        <v>0.010000000000000002</v>
      </c>
    </row>
    <row r="37" spans="1:15" ht="12.75">
      <c r="A37">
        <f t="shared" si="6"/>
        <v>25</v>
      </c>
      <c r="B37" s="67">
        <v>0.131</v>
      </c>
      <c r="C37" s="34">
        <v>0.03</v>
      </c>
      <c r="D37" s="32">
        <v>0.025</v>
      </c>
      <c r="F37" s="1"/>
      <c r="J37" s="32">
        <f t="shared" si="0"/>
        <v>0.025</v>
      </c>
      <c r="K37" s="32">
        <f t="shared" si="1"/>
        <v>0.131</v>
      </c>
      <c r="L37" s="32">
        <f t="shared" si="2"/>
        <v>0.079</v>
      </c>
      <c r="M37" s="32">
        <f t="shared" si="3"/>
        <v>0.052000000000000005</v>
      </c>
      <c r="N37" s="32">
        <f t="shared" si="4"/>
        <v>0.015</v>
      </c>
      <c r="O37" s="32">
        <f t="shared" si="5"/>
        <v>0.010000000000000002</v>
      </c>
    </row>
    <row r="38" spans="1:15" ht="12.75">
      <c r="A38">
        <f t="shared" si="6"/>
        <v>26</v>
      </c>
      <c r="B38" s="67">
        <v>0.131</v>
      </c>
      <c r="C38" s="34">
        <v>0.03</v>
      </c>
      <c r="D38" s="32">
        <v>0.025</v>
      </c>
      <c r="F38" s="1"/>
      <c r="J38" s="32">
        <f t="shared" si="0"/>
        <v>0.025</v>
      </c>
      <c r="K38" s="32">
        <f t="shared" si="1"/>
        <v>0.131</v>
      </c>
      <c r="L38" s="32">
        <f t="shared" si="2"/>
        <v>0.079</v>
      </c>
      <c r="M38" s="32">
        <f t="shared" si="3"/>
        <v>0.052000000000000005</v>
      </c>
      <c r="N38" s="32">
        <f t="shared" si="4"/>
        <v>0.015</v>
      </c>
      <c r="O38" s="32">
        <f t="shared" si="5"/>
        <v>0.010000000000000002</v>
      </c>
    </row>
    <row r="39" spans="1:15" ht="12.75">
      <c r="A39">
        <f t="shared" si="6"/>
        <v>27</v>
      </c>
      <c r="B39" s="67">
        <v>0.131</v>
      </c>
      <c r="C39" s="34">
        <v>0.03</v>
      </c>
      <c r="D39" s="32">
        <v>0.025</v>
      </c>
      <c r="F39" s="1"/>
      <c r="J39" s="32">
        <f t="shared" si="0"/>
        <v>0.025</v>
      </c>
      <c r="K39" s="32">
        <f t="shared" si="1"/>
        <v>0.131</v>
      </c>
      <c r="L39" s="32">
        <f t="shared" si="2"/>
        <v>0.079</v>
      </c>
      <c r="M39" s="32">
        <f t="shared" si="3"/>
        <v>0.052000000000000005</v>
      </c>
      <c r="N39" s="32">
        <f t="shared" si="4"/>
        <v>0.015</v>
      </c>
      <c r="O39" s="32">
        <f t="shared" si="5"/>
        <v>0.010000000000000002</v>
      </c>
    </row>
    <row r="40" spans="1:15" ht="12.75">
      <c r="A40">
        <f t="shared" si="6"/>
        <v>28</v>
      </c>
      <c r="B40" s="67">
        <v>0.131</v>
      </c>
      <c r="C40" s="34">
        <v>0.03</v>
      </c>
      <c r="D40" s="32">
        <v>0.025</v>
      </c>
      <c r="F40" s="1"/>
      <c r="J40" s="32">
        <f t="shared" si="0"/>
        <v>0.025</v>
      </c>
      <c r="K40" s="32">
        <f t="shared" si="1"/>
        <v>0.131</v>
      </c>
      <c r="L40" s="32">
        <f t="shared" si="2"/>
        <v>0.079</v>
      </c>
      <c r="M40" s="32">
        <f t="shared" si="3"/>
        <v>0.052000000000000005</v>
      </c>
      <c r="N40" s="32">
        <f t="shared" si="4"/>
        <v>0.015</v>
      </c>
      <c r="O40" s="32">
        <f t="shared" si="5"/>
        <v>0.010000000000000002</v>
      </c>
    </row>
    <row r="41" spans="1:15" ht="12.75">
      <c r="A41">
        <f t="shared" si="6"/>
        <v>29</v>
      </c>
      <c r="B41" s="67">
        <v>0.131</v>
      </c>
      <c r="C41" s="34">
        <v>0.03</v>
      </c>
      <c r="D41" s="32">
        <v>0.025</v>
      </c>
      <c r="F41" s="1"/>
      <c r="J41" s="32">
        <f t="shared" si="0"/>
        <v>0.025</v>
      </c>
      <c r="K41" s="32">
        <f t="shared" si="1"/>
        <v>0.131</v>
      </c>
      <c r="L41" s="32">
        <f t="shared" si="2"/>
        <v>0.079</v>
      </c>
      <c r="M41" s="32">
        <f t="shared" si="3"/>
        <v>0.052000000000000005</v>
      </c>
      <c r="N41" s="32">
        <f t="shared" si="4"/>
        <v>0.015</v>
      </c>
      <c r="O41" s="32">
        <f t="shared" si="5"/>
        <v>0.010000000000000002</v>
      </c>
    </row>
    <row r="42" spans="1:15" ht="12.75">
      <c r="A42">
        <f t="shared" si="6"/>
        <v>30</v>
      </c>
      <c r="B42" s="67">
        <v>0.167</v>
      </c>
      <c r="C42" s="34">
        <v>0.03</v>
      </c>
      <c r="D42" s="32">
        <v>0.025</v>
      </c>
      <c r="F42" s="1"/>
      <c r="J42" s="32">
        <f t="shared" si="0"/>
        <v>0.025</v>
      </c>
      <c r="K42" s="32">
        <f t="shared" si="1"/>
        <v>0.167</v>
      </c>
      <c r="L42" s="32">
        <f t="shared" si="2"/>
        <v>0.1</v>
      </c>
      <c r="M42" s="32">
        <f t="shared" si="3"/>
        <v>0.067</v>
      </c>
      <c r="N42" s="32">
        <f t="shared" si="4"/>
        <v>0.015</v>
      </c>
      <c r="O42" s="32">
        <f t="shared" si="5"/>
        <v>0.010000000000000002</v>
      </c>
    </row>
    <row r="43" spans="1:15" ht="12.75">
      <c r="A43">
        <f t="shared" si="6"/>
        <v>31</v>
      </c>
      <c r="B43" s="67">
        <v>0.167</v>
      </c>
      <c r="C43" s="34">
        <v>0.03</v>
      </c>
      <c r="D43" s="32">
        <v>0.025</v>
      </c>
      <c r="F43" s="1"/>
      <c r="J43" s="32">
        <f t="shared" si="0"/>
        <v>0.025</v>
      </c>
      <c r="K43" s="32">
        <f t="shared" si="1"/>
        <v>0.167</v>
      </c>
      <c r="L43" s="32">
        <f t="shared" si="2"/>
        <v>0.1</v>
      </c>
      <c r="M43" s="32">
        <f t="shared" si="3"/>
        <v>0.067</v>
      </c>
      <c r="N43" s="32">
        <f t="shared" si="4"/>
        <v>0.015</v>
      </c>
      <c r="O43" s="32">
        <f t="shared" si="5"/>
        <v>0.010000000000000002</v>
      </c>
    </row>
    <row r="44" spans="1:15" ht="12.75">
      <c r="A44">
        <f t="shared" si="6"/>
        <v>32</v>
      </c>
      <c r="B44" s="67">
        <v>0.167</v>
      </c>
      <c r="C44" s="34">
        <v>0.03</v>
      </c>
      <c r="D44" s="32">
        <v>0.025</v>
      </c>
      <c r="F44" s="1"/>
      <c r="J44" s="32">
        <f t="shared" si="0"/>
        <v>0.025</v>
      </c>
      <c r="K44" s="32">
        <f t="shared" si="1"/>
        <v>0.167</v>
      </c>
      <c r="L44" s="32">
        <f t="shared" si="2"/>
        <v>0.1</v>
      </c>
      <c r="M44" s="32">
        <f t="shared" si="3"/>
        <v>0.067</v>
      </c>
      <c r="N44" s="32">
        <f t="shared" si="4"/>
        <v>0.015</v>
      </c>
      <c r="O44" s="32">
        <f t="shared" si="5"/>
        <v>0.010000000000000002</v>
      </c>
    </row>
    <row r="45" spans="1:15" ht="12.75">
      <c r="A45">
        <f t="shared" si="6"/>
        <v>33</v>
      </c>
      <c r="B45" s="67">
        <v>0.167</v>
      </c>
      <c r="C45" s="34">
        <v>0.03</v>
      </c>
      <c r="D45" s="32">
        <v>0.025</v>
      </c>
      <c r="F45" s="1"/>
      <c r="J45" s="32">
        <f t="shared" si="0"/>
        <v>0.025</v>
      </c>
      <c r="K45" s="32">
        <f t="shared" si="1"/>
        <v>0.167</v>
      </c>
      <c r="L45" s="32">
        <f t="shared" si="2"/>
        <v>0.1</v>
      </c>
      <c r="M45" s="32">
        <f t="shared" si="3"/>
        <v>0.067</v>
      </c>
      <c r="N45" s="32">
        <f t="shared" si="4"/>
        <v>0.015</v>
      </c>
      <c r="O45" s="32">
        <f t="shared" si="5"/>
        <v>0.010000000000000002</v>
      </c>
    </row>
    <row r="46" spans="1:15" ht="12.75">
      <c r="A46">
        <f t="shared" si="6"/>
        <v>34</v>
      </c>
      <c r="B46" s="67">
        <v>0.167</v>
      </c>
      <c r="C46" s="34">
        <v>0.03</v>
      </c>
      <c r="D46" s="32">
        <v>0.025</v>
      </c>
      <c r="F46" s="1"/>
      <c r="J46" s="32">
        <f t="shared" si="0"/>
        <v>0.025</v>
      </c>
      <c r="K46" s="32">
        <f t="shared" si="1"/>
        <v>0.167</v>
      </c>
      <c r="L46" s="32">
        <f t="shared" si="2"/>
        <v>0.1</v>
      </c>
      <c r="M46" s="32">
        <f t="shared" si="3"/>
        <v>0.067</v>
      </c>
      <c r="N46" s="32">
        <f t="shared" si="4"/>
        <v>0.015</v>
      </c>
      <c r="O46" s="32">
        <f t="shared" si="5"/>
        <v>0.010000000000000002</v>
      </c>
    </row>
    <row r="47" spans="1:15" ht="12.75">
      <c r="A47">
        <f t="shared" si="6"/>
        <v>35</v>
      </c>
      <c r="B47" s="67">
        <v>0.203</v>
      </c>
      <c r="C47" s="34">
        <v>0.03</v>
      </c>
      <c r="D47" s="32">
        <v>0.025</v>
      </c>
      <c r="F47" s="1"/>
      <c r="J47" s="32">
        <f t="shared" si="0"/>
        <v>0.025</v>
      </c>
      <c r="K47" s="32">
        <f t="shared" si="1"/>
        <v>0.203</v>
      </c>
      <c r="L47" s="32">
        <f t="shared" si="2"/>
        <v>0.122</v>
      </c>
      <c r="M47" s="32">
        <f t="shared" si="3"/>
        <v>0.08100000000000002</v>
      </c>
      <c r="N47" s="32">
        <f t="shared" si="4"/>
        <v>0.015</v>
      </c>
      <c r="O47" s="32">
        <f t="shared" si="5"/>
        <v>0.010000000000000002</v>
      </c>
    </row>
    <row r="48" spans="1:15" ht="12.75">
      <c r="A48">
        <f t="shared" si="6"/>
        <v>36</v>
      </c>
      <c r="B48" s="67">
        <v>0.203</v>
      </c>
      <c r="C48" s="34">
        <v>0.03</v>
      </c>
      <c r="D48" s="32">
        <v>0.025</v>
      </c>
      <c r="F48" s="1"/>
      <c r="J48" s="32">
        <f t="shared" si="0"/>
        <v>0.025</v>
      </c>
      <c r="K48" s="32">
        <f t="shared" si="1"/>
        <v>0.203</v>
      </c>
      <c r="L48" s="32">
        <f t="shared" si="2"/>
        <v>0.122</v>
      </c>
      <c r="M48" s="32">
        <f t="shared" si="3"/>
        <v>0.08100000000000002</v>
      </c>
      <c r="N48" s="32">
        <f t="shared" si="4"/>
        <v>0.015</v>
      </c>
      <c r="O48" s="32">
        <f t="shared" si="5"/>
        <v>0.010000000000000002</v>
      </c>
    </row>
    <row r="49" spans="1:15" ht="12.75">
      <c r="A49">
        <f t="shared" si="6"/>
        <v>37</v>
      </c>
      <c r="B49" s="67">
        <v>0.203</v>
      </c>
      <c r="C49" s="34">
        <v>0.03</v>
      </c>
      <c r="D49" s="32">
        <v>0.025</v>
      </c>
      <c r="F49" s="1"/>
      <c r="J49" s="32">
        <f t="shared" si="0"/>
        <v>0.025</v>
      </c>
      <c r="K49" s="32">
        <f t="shared" si="1"/>
        <v>0.203</v>
      </c>
      <c r="L49" s="32">
        <f t="shared" si="2"/>
        <v>0.122</v>
      </c>
      <c r="M49" s="32">
        <f t="shared" si="3"/>
        <v>0.08100000000000002</v>
      </c>
      <c r="N49" s="32">
        <f t="shared" si="4"/>
        <v>0.015</v>
      </c>
      <c r="O49" s="32">
        <f t="shared" si="5"/>
        <v>0.010000000000000002</v>
      </c>
    </row>
    <row r="50" spans="1:15" ht="12.75">
      <c r="A50">
        <f t="shared" si="6"/>
        <v>38</v>
      </c>
      <c r="B50" s="67">
        <v>0.203</v>
      </c>
      <c r="C50" s="34">
        <v>0.03</v>
      </c>
      <c r="D50" s="32">
        <v>0.025</v>
      </c>
      <c r="F50" s="1"/>
      <c r="J50" s="32">
        <f t="shared" si="0"/>
        <v>0.025</v>
      </c>
      <c r="K50" s="32">
        <f t="shared" si="1"/>
        <v>0.203</v>
      </c>
      <c r="L50" s="32">
        <f t="shared" si="2"/>
        <v>0.122</v>
      </c>
      <c r="M50" s="32">
        <f t="shared" si="3"/>
        <v>0.08100000000000002</v>
      </c>
      <c r="N50" s="32">
        <f t="shared" si="4"/>
        <v>0.015</v>
      </c>
      <c r="O50" s="32">
        <f t="shared" si="5"/>
        <v>0.010000000000000002</v>
      </c>
    </row>
    <row r="51" spans="1:15" ht="12.75">
      <c r="A51">
        <f t="shared" si="6"/>
        <v>39</v>
      </c>
      <c r="B51" s="67">
        <v>0.203</v>
      </c>
      <c r="C51" s="34">
        <v>0.03</v>
      </c>
      <c r="D51" s="32">
        <v>0.025</v>
      </c>
      <c r="F51" s="1"/>
      <c r="J51" s="32">
        <f t="shared" si="0"/>
        <v>0.025</v>
      </c>
      <c r="K51" s="32">
        <f t="shared" si="1"/>
        <v>0.203</v>
      </c>
      <c r="L51" s="32">
        <f t="shared" si="2"/>
        <v>0.122</v>
      </c>
      <c r="M51" s="32">
        <f t="shared" si="3"/>
        <v>0.08100000000000002</v>
      </c>
      <c r="N51" s="32">
        <f t="shared" si="4"/>
        <v>0.015</v>
      </c>
      <c r="O51" s="32">
        <f t="shared" si="5"/>
        <v>0.010000000000000002</v>
      </c>
    </row>
    <row r="52" spans="1:15" ht="12.75">
      <c r="A52">
        <f t="shared" si="6"/>
        <v>40</v>
      </c>
      <c r="B52" s="67">
        <v>0.238</v>
      </c>
      <c r="C52" s="34">
        <v>0.03</v>
      </c>
      <c r="D52" s="32">
        <v>0.025</v>
      </c>
      <c r="F52" s="1"/>
      <c r="J52" s="32">
        <f t="shared" si="0"/>
        <v>0.025</v>
      </c>
      <c r="K52" s="32">
        <f t="shared" si="1"/>
        <v>0.238</v>
      </c>
      <c r="L52" s="32">
        <f t="shared" si="2"/>
        <v>0.143</v>
      </c>
      <c r="M52" s="32">
        <f t="shared" si="3"/>
        <v>0.095</v>
      </c>
      <c r="N52" s="32">
        <f t="shared" si="4"/>
        <v>0.015</v>
      </c>
      <c r="O52" s="32">
        <f t="shared" si="5"/>
        <v>0.010000000000000002</v>
      </c>
    </row>
    <row r="53" spans="1:15" ht="12.75">
      <c r="A53">
        <f t="shared" si="6"/>
        <v>41</v>
      </c>
      <c r="B53" s="67">
        <v>0.238</v>
      </c>
      <c r="C53" s="34">
        <v>0.03</v>
      </c>
      <c r="D53" s="32">
        <v>0.025</v>
      </c>
      <c r="F53" s="1"/>
      <c r="J53" s="32">
        <f t="shared" si="0"/>
        <v>0.025</v>
      </c>
      <c r="K53" s="32">
        <f t="shared" si="1"/>
        <v>0.238</v>
      </c>
      <c r="L53" s="32">
        <f t="shared" si="2"/>
        <v>0.143</v>
      </c>
      <c r="M53" s="32">
        <f t="shared" si="3"/>
        <v>0.095</v>
      </c>
      <c r="N53" s="32">
        <f t="shared" si="4"/>
        <v>0.015</v>
      </c>
      <c r="O53" s="32">
        <f t="shared" si="5"/>
        <v>0.010000000000000002</v>
      </c>
    </row>
    <row r="54" spans="1:15" ht="12.75">
      <c r="A54">
        <f t="shared" si="6"/>
        <v>42</v>
      </c>
      <c r="B54" s="67">
        <v>0.238</v>
      </c>
      <c r="C54" s="34">
        <v>0.03</v>
      </c>
      <c r="D54" s="32">
        <v>0.025</v>
      </c>
      <c r="F54" s="1"/>
      <c r="J54" s="32">
        <f t="shared" si="0"/>
        <v>0.025</v>
      </c>
      <c r="K54" s="32">
        <f t="shared" si="1"/>
        <v>0.238</v>
      </c>
      <c r="L54" s="32">
        <f t="shared" si="2"/>
        <v>0.143</v>
      </c>
      <c r="M54" s="32">
        <f t="shared" si="3"/>
        <v>0.095</v>
      </c>
      <c r="N54" s="32">
        <f t="shared" si="4"/>
        <v>0.015</v>
      </c>
      <c r="O54" s="32">
        <f t="shared" si="5"/>
        <v>0.010000000000000002</v>
      </c>
    </row>
    <row r="55" spans="1:15" ht="12.75">
      <c r="A55">
        <f t="shared" si="6"/>
        <v>43</v>
      </c>
      <c r="B55" s="67">
        <v>0.238</v>
      </c>
      <c r="C55" s="34">
        <v>0.03</v>
      </c>
      <c r="D55" s="32">
        <v>0.025</v>
      </c>
      <c r="F55" s="1"/>
      <c r="J55" s="32">
        <f t="shared" si="0"/>
        <v>0.025</v>
      </c>
      <c r="K55" s="32">
        <f t="shared" si="1"/>
        <v>0.238</v>
      </c>
      <c r="L55" s="32">
        <f t="shared" si="2"/>
        <v>0.143</v>
      </c>
      <c r="M55" s="32">
        <f t="shared" si="3"/>
        <v>0.095</v>
      </c>
      <c r="N55" s="32">
        <f t="shared" si="4"/>
        <v>0.015</v>
      </c>
      <c r="O55" s="32">
        <f t="shared" si="5"/>
        <v>0.010000000000000002</v>
      </c>
    </row>
    <row r="56" spans="1:15" ht="12.75">
      <c r="A56">
        <f t="shared" si="6"/>
        <v>44</v>
      </c>
      <c r="B56" s="67">
        <v>0.238</v>
      </c>
      <c r="C56" s="34">
        <v>0.03</v>
      </c>
      <c r="D56" s="32">
        <v>0.025</v>
      </c>
      <c r="F56" s="1"/>
      <c r="J56" s="32">
        <f t="shared" si="0"/>
        <v>0.025</v>
      </c>
      <c r="K56" s="32">
        <f t="shared" si="1"/>
        <v>0.238</v>
      </c>
      <c r="L56" s="32">
        <f t="shared" si="2"/>
        <v>0.143</v>
      </c>
      <c r="M56" s="32">
        <f t="shared" si="3"/>
        <v>0.095</v>
      </c>
      <c r="N56" s="32">
        <f t="shared" si="4"/>
        <v>0.015</v>
      </c>
      <c r="O56" s="32">
        <f t="shared" si="5"/>
        <v>0.010000000000000002</v>
      </c>
    </row>
    <row r="57" spans="1:15" ht="12.75">
      <c r="A57">
        <f t="shared" si="6"/>
        <v>45</v>
      </c>
      <c r="B57" s="67">
        <v>0.275</v>
      </c>
      <c r="C57" s="34">
        <v>0.03</v>
      </c>
      <c r="D57" s="32">
        <v>0.025</v>
      </c>
      <c r="F57" s="1"/>
      <c r="J57" s="32">
        <f t="shared" si="0"/>
        <v>0.025</v>
      </c>
      <c r="K57" s="32">
        <f t="shared" si="1"/>
        <v>0.275</v>
      </c>
      <c r="L57" s="32">
        <f t="shared" si="2"/>
        <v>0.165</v>
      </c>
      <c r="M57" s="32">
        <f t="shared" si="3"/>
        <v>0.11000000000000001</v>
      </c>
      <c r="N57" s="32">
        <f t="shared" si="4"/>
        <v>0.015</v>
      </c>
      <c r="O57" s="32">
        <f t="shared" si="5"/>
        <v>0.010000000000000002</v>
      </c>
    </row>
    <row r="58" spans="1:15" ht="12.75">
      <c r="A58">
        <f t="shared" si="6"/>
        <v>46</v>
      </c>
      <c r="B58" s="67">
        <v>0.275</v>
      </c>
      <c r="C58" s="34">
        <v>0.03</v>
      </c>
      <c r="D58" s="32">
        <v>0.025</v>
      </c>
      <c r="F58" s="1"/>
      <c r="J58" s="32">
        <f t="shared" si="0"/>
        <v>0.025</v>
      </c>
      <c r="K58" s="32">
        <f t="shared" si="1"/>
        <v>0.275</v>
      </c>
      <c r="L58" s="32">
        <f t="shared" si="2"/>
        <v>0.165</v>
      </c>
      <c r="M58" s="32">
        <f t="shared" si="3"/>
        <v>0.11000000000000001</v>
      </c>
      <c r="N58" s="32">
        <f t="shared" si="4"/>
        <v>0.015</v>
      </c>
      <c r="O58" s="32">
        <f t="shared" si="5"/>
        <v>0.010000000000000002</v>
      </c>
    </row>
    <row r="59" spans="1:15" ht="12.75">
      <c r="A59">
        <f t="shared" si="6"/>
        <v>47</v>
      </c>
      <c r="B59" s="67">
        <v>0.275</v>
      </c>
      <c r="C59" s="34">
        <v>0.03</v>
      </c>
      <c r="D59" s="32">
        <v>0.025</v>
      </c>
      <c r="F59" s="1"/>
      <c r="J59" s="32">
        <f t="shared" si="0"/>
        <v>0.025</v>
      </c>
      <c r="K59" s="32">
        <f t="shared" si="1"/>
        <v>0.275</v>
      </c>
      <c r="L59" s="32">
        <f t="shared" si="2"/>
        <v>0.165</v>
      </c>
      <c r="M59" s="32">
        <f t="shared" si="3"/>
        <v>0.11000000000000001</v>
      </c>
      <c r="N59" s="32">
        <f t="shared" si="4"/>
        <v>0.015</v>
      </c>
      <c r="O59" s="32">
        <f t="shared" si="5"/>
        <v>0.010000000000000002</v>
      </c>
    </row>
    <row r="60" spans="1:15" ht="12.75">
      <c r="A60">
        <f t="shared" si="6"/>
        <v>48</v>
      </c>
      <c r="B60" s="67">
        <v>0.275</v>
      </c>
      <c r="C60" s="34">
        <v>0.03</v>
      </c>
      <c r="D60" s="32">
        <v>0.025</v>
      </c>
      <c r="F60" s="1"/>
      <c r="J60" s="32">
        <f t="shared" si="0"/>
        <v>0.025</v>
      </c>
      <c r="K60" s="32">
        <f t="shared" si="1"/>
        <v>0.275</v>
      </c>
      <c r="L60" s="32">
        <f t="shared" si="2"/>
        <v>0.165</v>
      </c>
      <c r="M60" s="32">
        <f t="shared" si="3"/>
        <v>0.11000000000000001</v>
      </c>
      <c r="N60" s="32">
        <f t="shared" si="4"/>
        <v>0.015</v>
      </c>
      <c r="O60" s="32">
        <f t="shared" si="5"/>
        <v>0.010000000000000002</v>
      </c>
    </row>
    <row r="61" spans="1:15" ht="12.75">
      <c r="A61">
        <f t="shared" si="6"/>
        <v>49</v>
      </c>
      <c r="B61" s="67">
        <v>0.275</v>
      </c>
      <c r="C61" s="34">
        <v>0.03</v>
      </c>
      <c r="D61" s="32">
        <v>0.025</v>
      </c>
      <c r="F61" s="1"/>
      <c r="J61" s="32">
        <f t="shared" si="0"/>
        <v>0.025</v>
      </c>
      <c r="K61" s="32">
        <f t="shared" si="1"/>
        <v>0.275</v>
      </c>
      <c r="L61" s="32">
        <f t="shared" si="2"/>
        <v>0.165</v>
      </c>
      <c r="M61" s="32">
        <f t="shared" si="3"/>
        <v>0.11000000000000001</v>
      </c>
      <c r="N61" s="32">
        <f t="shared" si="4"/>
        <v>0.015</v>
      </c>
      <c r="O61" s="32">
        <f t="shared" si="5"/>
        <v>0.010000000000000002</v>
      </c>
    </row>
    <row r="62" spans="1:15" ht="12.75">
      <c r="A62">
        <f t="shared" si="6"/>
        <v>50</v>
      </c>
      <c r="B62" s="67">
        <v>0.298</v>
      </c>
      <c r="C62" s="34">
        <v>0.03</v>
      </c>
      <c r="D62" s="32">
        <v>0.025</v>
      </c>
      <c r="F62" s="1"/>
      <c r="J62" s="32">
        <f t="shared" si="0"/>
        <v>0.025</v>
      </c>
      <c r="K62" s="32">
        <f t="shared" si="1"/>
        <v>0.298</v>
      </c>
      <c r="L62" s="32">
        <f t="shared" si="2"/>
        <v>0.179</v>
      </c>
      <c r="M62" s="32">
        <f t="shared" si="3"/>
        <v>0.119</v>
      </c>
      <c r="N62" s="32">
        <f t="shared" si="4"/>
        <v>0.015</v>
      </c>
      <c r="O62" s="32">
        <f t="shared" si="5"/>
        <v>0.010000000000000002</v>
      </c>
    </row>
    <row r="63" spans="1:15" ht="12.75">
      <c r="A63">
        <f t="shared" si="6"/>
        <v>51</v>
      </c>
      <c r="B63" s="67">
        <v>0.298</v>
      </c>
      <c r="C63" s="34">
        <v>0.03</v>
      </c>
      <c r="D63" s="32">
        <v>0.025</v>
      </c>
      <c r="F63" s="1"/>
      <c r="J63" s="32">
        <f t="shared" si="0"/>
        <v>0.025</v>
      </c>
      <c r="K63" s="32">
        <f t="shared" si="1"/>
        <v>0.298</v>
      </c>
      <c r="L63" s="32">
        <f t="shared" si="2"/>
        <v>0.179</v>
      </c>
      <c r="M63" s="32">
        <f t="shared" si="3"/>
        <v>0.119</v>
      </c>
      <c r="N63" s="32">
        <f t="shared" si="4"/>
        <v>0.015</v>
      </c>
      <c r="O63" s="32">
        <f t="shared" si="5"/>
        <v>0.010000000000000002</v>
      </c>
    </row>
    <row r="64" spans="1:15" ht="12.75">
      <c r="A64">
        <f t="shared" si="6"/>
        <v>52</v>
      </c>
      <c r="B64" s="67">
        <v>0.298</v>
      </c>
      <c r="C64" s="34">
        <v>0.03</v>
      </c>
      <c r="D64" s="32">
        <v>0.025</v>
      </c>
      <c r="F64" s="1"/>
      <c r="J64" s="32">
        <f t="shared" si="0"/>
        <v>0.025</v>
      </c>
      <c r="K64" s="32">
        <f t="shared" si="1"/>
        <v>0.298</v>
      </c>
      <c r="L64" s="32">
        <f t="shared" si="2"/>
        <v>0.179</v>
      </c>
      <c r="M64" s="32">
        <f t="shared" si="3"/>
        <v>0.119</v>
      </c>
      <c r="N64" s="32">
        <f t="shared" si="4"/>
        <v>0.015</v>
      </c>
      <c r="O64" s="32">
        <f t="shared" si="5"/>
        <v>0.010000000000000002</v>
      </c>
    </row>
    <row r="65" spans="1:15" ht="12.75">
      <c r="A65">
        <f t="shared" si="6"/>
        <v>53</v>
      </c>
      <c r="B65" s="67">
        <v>0.298</v>
      </c>
      <c r="C65" s="34">
        <v>0.03</v>
      </c>
      <c r="D65" s="32">
        <v>0.025</v>
      </c>
      <c r="F65" s="1"/>
      <c r="J65" s="32">
        <f t="shared" si="0"/>
        <v>0.025</v>
      </c>
      <c r="K65" s="32">
        <f t="shared" si="1"/>
        <v>0.298</v>
      </c>
      <c r="L65" s="32">
        <f t="shared" si="2"/>
        <v>0.179</v>
      </c>
      <c r="M65" s="32">
        <f t="shared" si="3"/>
        <v>0.119</v>
      </c>
      <c r="N65" s="32">
        <f t="shared" si="4"/>
        <v>0.015</v>
      </c>
      <c r="O65" s="32">
        <f t="shared" si="5"/>
        <v>0.010000000000000002</v>
      </c>
    </row>
    <row r="66" spans="1:15" ht="12.75">
      <c r="A66">
        <f t="shared" si="6"/>
        <v>54</v>
      </c>
      <c r="B66" s="67">
        <v>0.298</v>
      </c>
      <c r="C66" s="34">
        <v>0.03</v>
      </c>
      <c r="D66" s="32">
        <v>0.025</v>
      </c>
      <c r="F66" s="1"/>
      <c r="J66" s="32">
        <f t="shared" si="0"/>
        <v>0.025</v>
      </c>
      <c r="K66" s="32">
        <f t="shared" si="1"/>
        <v>0.298</v>
      </c>
      <c r="L66" s="32">
        <f t="shared" si="2"/>
        <v>0.179</v>
      </c>
      <c r="M66" s="32">
        <f t="shared" si="3"/>
        <v>0.119</v>
      </c>
      <c r="N66" s="32">
        <f t="shared" si="4"/>
        <v>0.015</v>
      </c>
      <c r="O66" s="32">
        <f t="shared" si="5"/>
        <v>0.010000000000000002</v>
      </c>
    </row>
    <row r="67" spans="1:15" ht="12.75">
      <c r="A67">
        <f t="shared" si="6"/>
        <v>55</v>
      </c>
      <c r="B67" s="67">
        <v>0.322</v>
      </c>
      <c r="C67" s="34">
        <v>0.03</v>
      </c>
      <c r="D67" s="32">
        <v>0.025</v>
      </c>
      <c r="F67" s="1"/>
      <c r="J67" s="32">
        <f t="shared" si="0"/>
        <v>0.025</v>
      </c>
      <c r="K67" s="32">
        <f t="shared" si="1"/>
        <v>0.322</v>
      </c>
      <c r="L67" s="32">
        <f t="shared" si="2"/>
        <v>0.193</v>
      </c>
      <c r="M67" s="32">
        <f t="shared" si="3"/>
        <v>0.129</v>
      </c>
      <c r="N67" s="32">
        <f t="shared" si="4"/>
        <v>0.015</v>
      </c>
      <c r="O67" s="32">
        <f t="shared" si="5"/>
        <v>0.010000000000000002</v>
      </c>
    </row>
    <row r="68" spans="1:15" ht="12.75">
      <c r="A68">
        <f>A67+1</f>
        <v>56</v>
      </c>
      <c r="B68" s="67">
        <v>0.322</v>
      </c>
      <c r="C68" s="34">
        <v>0.03</v>
      </c>
      <c r="D68" s="32">
        <v>0.025</v>
      </c>
      <c r="F68" s="1"/>
      <c r="J68" s="32">
        <f t="shared" si="0"/>
        <v>0.025</v>
      </c>
      <c r="K68" s="32">
        <f>B68</f>
        <v>0.322</v>
      </c>
      <c r="L68" s="32">
        <f t="shared" si="2"/>
        <v>0.193</v>
      </c>
      <c r="M68" s="32">
        <f t="shared" si="3"/>
        <v>0.129</v>
      </c>
      <c r="N68" s="32">
        <f t="shared" si="4"/>
        <v>0.015</v>
      </c>
      <c r="O68" s="32">
        <f t="shared" si="5"/>
        <v>0.010000000000000002</v>
      </c>
    </row>
    <row r="69" spans="1:15" ht="12.75">
      <c r="A69">
        <f t="shared" si="6"/>
        <v>57</v>
      </c>
      <c r="B69" s="67">
        <v>0.322</v>
      </c>
      <c r="C69" s="34">
        <v>0.03</v>
      </c>
      <c r="D69" s="32">
        <v>0.025</v>
      </c>
      <c r="F69" s="1"/>
      <c r="J69" s="32">
        <f t="shared" si="0"/>
        <v>0.025</v>
      </c>
      <c r="K69" s="32">
        <f t="shared" si="1"/>
        <v>0.322</v>
      </c>
      <c r="L69" s="32">
        <f t="shared" si="2"/>
        <v>0.193</v>
      </c>
      <c r="M69" s="32">
        <f t="shared" si="3"/>
        <v>0.129</v>
      </c>
      <c r="N69" s="32">
        <f t="shared" si="4"/>
        <v>0.015</v>
      </c>
      <c r="O69" s="32">
        <f t="shared" si="5"/>
        <v>0.010000000000000002</v>
      </c>
    </row>
    <row r="70" spans="1:15" ht="12.75">
      <c r="A70">
        <f t="shared" si="6"/>
        <v>58</v>
      </c>
      <c r="B70" s="67">
        <v>0.322</v>
      </c>
      <c r="C70" s="34">
        <v>0.03</v>
      </c>
      <c r="D70" s="32">
        <v>0.025</v>
      </c>
      <c r="F70" s="1"/>
      <c r="J70" s="32">
        <f t="shared" si="0"/>
        <v>0.025</v>
      </c>
      <c r="K70" s="32">
        <f t="shared" si="1"/>
        <v>0.322</v>
      </c>
      <c r="L70" s="32">
        <f t="shared" si="2"/>
        <v>0.193</v>
      </c>
      <c r="M70" s="32">
        <f t="shared" si="3"/>
        <v>0.129</v>
      </c>
      <c r="N70" s="32">
        <f t="shared" si="4"/>
        <v>0.015</v>
      </c>
      <c r="O70" s="32">
        <f t="shared" si="5"/>
        <v>0.010000000000000002</v>
      </c>
    </row>
    <row r="71" spans="1:15" ht="12.75">
      <c r="A71">
        <f t="shared" si="6"/>
        <v>59</v>
      </c>
      <c r="B71" s="67">
        <v>0.322</v>
      </c>
      <c r="C71" s="34">
        <v>0.03</v>
      </c>
      <c r="D71" s="32">
        <v>0.025</v>
      </c>
      <c r="F71" s="1"/>
      <c r="J71" s="32">
        <f t="shared" si="0"/>
        <v>0.025</v>
      </c>
      <c r="K71" s="32">
        <f t="shared" si="1"/>
        <v>0.322</v>
      </c>
      <c r="L71" s="32">
        <f t="shared" si="2"/>
        <v>0.193</v>
      </c>
      <c r="M71" s="32">
        <f t="shared" si="3"/>
        <v>0.129</v>
      </c>
      <c r="N71" s="32">
        <f t="shared" si="4"/>
        <v>0.015</v>
      </c>
      <c r="O71" s="32">
        <f t="shared" si="5"/>
        <v>0.010000000000000002</v>
      </c>
    </row>
    <row r="72" spans="1:15" ht="12.75">
      <c r="A72">
        <f t="shared" si="6"/>
        <v>60</v>
      </c>
      <c r="B72" s="67">
        <v>0.322</v>
      </c>
      <c r="C72" s="34">
        <v>0.03</v>
      </c>
      <c r="D72" s="32">
        <v>0.025</v>
      </c>
      <c r="F72" s="1"/>
      <c r="J72" s="32">
        <f t="shared" si="0"/>
        <v>0.025</v>
      </c>
      <c r="K72" s="32">
        <f t="shared" si="1"/>
        <v>0.322</v>
      </c>
      <c r="L72" s="32">
        <f t="shared" si="2"/>
        <v>0.193</v>
      </c>
      <c r="M72" s="32">
        <f t="shared" si="3"/>
        <v>0.129</v>
      </c>
      <c r="N72" s="32">
        <f t="shared" si="4"/>
        <v>0.015</v>
      </c>
      <c r="O72" s="32">
        <f t="shared" si="5"/>
        <v>0.010000000000000002</v>
      </c>
    </row>
    <row r="73" spans="1:15" ht="12.75">
      <c r="A73">
        <f t="shared" si="6"/>
        <v>61</v>
      </c>
      <c r="B73" s="67">
        <v>0.322</v>
      </c>
      <c r="C73" s="34">
        <v>0.03</v>
      </c>
      <c r="D73" s="32">
        <v>0.025</v>
      </c>
      <c r="F73" s="1"/>
      <c r="J73" s="32">
        <f t="shared" si="0"/>
        <v>0.025</v>
      </c>
      <c r="K73" s="32">
        <f t="shared" si="1"/>
        <v>0.322</v>
      </c>
      <c r="L73" s="32">
        <f t="shared" si="2"/>
        <v>0.193</v>
      </c>
      <c r="M73" s="32">
        <f t="shared" si="3"/>
        <v>0.129</v>
      </c>
      <c r="N73" s="32">
        <f t="shared" si="4"/>
        <v>0.015</v>
      </c>
      <c r="O73" s="32">
        <f t="shared" si="5"/>
        <v>0.010000000000000002</v>
      </c>
    </row>
    <row r="74" spans="1:15" ht="12.75">
      <c r="A74">
        <f>A73+1</f>
        <v>62</v>
      </c>
      <c r="B74" s="67">
        <v>0.322</v>
      </c>
      <c r="C74" s="34">
        <v>0.03</v>
      </c>
      <c r="D74" s="32">
        <v>0.025</v>
      </c>
      <c r="F74" s="1"/>
      <c r="J74" s="32">
        <f t="shared" si="0"/>
        <v>0.025</v>
      </c>
      <c r="K74" s="32">
        <f t="shared" si="1"/>
        <v>0.322</v>
      </c>
      <c r="L74" s="32">
        <f t="shared" si="2"/>
        <v>0.193</v>
      </c>
      <c r="M74" s="32">
        <f t="shared" si="3"/>
        <v>0.129</v>
      </c>
      <c r="N74" s="32">
        <f t="shared" si="4"/>
        <v>0.015</v>
      </c>
      <c r="O74" s="32">
        <f t="shared" si="5"/>
        <v>0.010000000000000002</v>
      </c>
    </row>
    <row r="75" spans="1:15" ht="12.75">
      <c r="A75">
        <f t="shared" si="6"/>
        <v>63</v>
      </c>
      <c r="B75" s="67">
        <v>0.322</v>
      </c>
      <c r="C75" s="34">
        <v>0.03</v>
      </c>
      <c r="D75" s="32">
        <v>0.025</v>
      </c>
      <c r="F75" s="1"/>
      <c r="J75" s="32">
        <f t="shared" si="0"/>
        <v>0.025</v>
      </c>
      <c r="K75" s="32">
        <f t="shared" si="1"/>
        <v>0.322</v>
      </c>
      <c r="L75" s="32">
        <f t="shared" si="2"/>
        <v>0.193</v>
      </c>
      <c r="M75" s="32">
        <f t="shared" si="3"/>
        <v>0.129</v>
      </c>
      <c r="N75" s="32">
        <f t="shared" si="4"/>
        <v>0.015</v>
      </c>
      <c r="O75" s="32">
        <f t="shared" si="5"/>
        <v>0.010000000000000002</v>
      </c>
    </row>
    <row r="76" spans="1:15" ht="12.75">
      <c r="A76">
        <f t="shared" si="6"/>
        <v>64</v>
      </c>
      <c r="B76" s="67">
        <v>0.322</v>
      </c>
      <c r="C76" s="34">
        <v>0.03</v>
      </c>
      <c r="D76" s="32">
        <v>0.025</v>
      </c>
      <c r="F76" s="1"/>
      <c r="J76" s="32">
        <f t="shared" si="0"/>
        <v>0.025</v>
      </c>
      <c r="K76" s="32">
        <f t="shared" si="1"/>
        <v>0.322</v>
      </c>
      <c r="L76" s="32">
        <f t="shared" si="2"/>
        <v>0.193</v>
      </c>
      <c r="M76" s="32">
        <f t="shared" si="3"/>
        <v>0.129</v>
      </c>
      <c r="N76" s="32">
        <f t="shared" si="4"/>
        <v>0.015</v>
      </c>
      <c r="O76" s="32">
        <f t="shared" si="5"/>
        <v>0.010000000000000002</v>
      </c>
    </row>
    <row r="77" spans="1:15" ht="12.75">
      <c r="A77">
        <f t="shared" si="6"/>
        <v>65</v>
      </c>
      <c r="B77" s="67">
        <v>0.322</v>
      </c>
      <c r="C77" s="34">
        <v>0.03</v>
      </c>
      <c r="D77" s="32">
        <v>0.025</v>
      </c>
      <c r="F77" s="1"/>
      <c r="J77" s="32">
        <f t="shared" si="0"/>
        <v>0.025</v>
      </c>
      <c r="K77" s="32">
        <f t="shared" si="1"/>
        <v>0.322</v>
      </c>
      <c r="L77" s="32">
        <f t="shared" si="2"/>
        <v>0.193</v>
      </c>
      <c r="M77" s="32">
        <f t="shared" si="3"/>
        <v>0.129</v>
      </c>
      <c r="N77" s="32">
        <f t="shared" si="4"/>
        <v>0.015</v>
      </c>
      <c r="O77" s="32">
        <f t="shared" si="5"/>
        <v>0.010000000000000002</v>
      </c>
    </row>
    <row r="78" spans="1:15" ht="12.75">
      <c r="A78">
        <f t="shared" si="6"/>
        <v>66</v>
      </c>
      <c r="B78" s="67">
        <v>0.15</v>
      </c>
      <c r="C78" s="34">
        <v>0.03</v>
      </c>
      <c r="D78" s="32">
        <v>0.025</v>
      </c>
      <c r="F78" s="1"/>
      <c r="J78" s="32">
        <f t="shared" si="0"/>
        <v>0.025</v>
      </c>
      <c r="K78" s="32">
        <f t="shared" si="1"/>
        <v>0.15</v>
      </c>
      <c r="L78" s="32">
        <f t="shared" si="2"/>
        <v>0.09</v>
      </c>
      <c r="M78" s="32">
        <f t="shared" si="3"/>
        <v>0.06</v>
      </c>
      <c r="N78" s="32">
        <f t="shared" si="4"/>
        <v>0.015</v>
      </c>
      <c r="O78" s="32">
        <f t="shared" si="5"/>
        <v>0.010000000000000002</v>
      </c>
    </row>
    <row r="79" spans="1:15" ht="12.75">
      <c r="A79">
        <f t="shared" si="6"/>
        <v>67</v>
      </c>
      <c r="B79" s="67">
        <v>0.15</v>
      </c>
      <c r="C79" s="34">
        <v>0.03</v>
      </c>
      <c r="D79" s="32">
        <v>0.025</v>
      </c>
      <c r="F79" s="1"/>
      <c r="J79" s="32">
        <f t="shared" si="0"/>
        <v>0.025</v>
      </c>
      <c r="K79" s="32">
        <f t="shared" si="1"/>
        <v>0.15</v>
      </c>
      <c r="L79" s="32">
        <f t="shared" si="2"/>
        <v>0.09</v>
      </c>
      <c r="M79" s="32">
        <f t="shared" si="3"/>
        <v>0.06</v>
      </c>
      <c r="N79" s="32">
        <f t="shared" si="4"/>
        <v>0.015</v>
      </c>
      <c r="O79" s="32">
        <f t="shared" si="5"/>
        <v>0.010000000000000002</v>
      </c>
    </row>
    <row r="80" spans="1:15" ht="12.75">
      <c r="A80">
        <f t="shared" si="6"/>
        <v>68</v>
      </c>
      <c r="B80" s="67">
        <v>0.15</v>
      </c>
      <c r="C80" s="34">
        <v>0.03</v>
      </c>
      <c r="D80" s="32">
        <v>0.025</v>
      </c>
      <c r="F80" s="1"/>
      <c r="J80" s="32">
        <f t="shared" si="0"/>
        <v>0.025</v>
      </c>
      <c r="K80" s="32">
        <f t="shared" si="1"/>
        <v>0.15</v>
      </c>
      <c r="L80" s="32">
        <f t="shared" si="2"/>
        <v>0.09</v>
      </c>
      <c r="M80" s="32">
        <f t="shared" si="3"/>
        <v>0.06</v>
      </c>
      <c r="N80" s="32">
        <f t="shared" si="4"/>
        <v>0.015</v>
      </c>
      <c r="O80" s="32">
        <f t="shared" si="5"/>
        <v>0.010000000000000002</v>
      </c>
    </row>
    <row r="81" spans="1:15" ht="12.75">
      <c r="A81">
        <f t="shared" si="6"/>
        <v>69</v>
      </c>
      <c r="B81" s="67">
        <v>0.15</v>
      </c>
      <c r="C81" s="34">
        <v>0.03</v>
      </c>
      <c r="D81" s="32">
        <v>0.025</v>
      </c>
      <c r="F81" s="1"/>
      <c r="J81" s="32">
        <f t="shared" si="0"/>
        <v>0.025</v>
      </c>
      <c r="K81" s="32">
        <f t="shared" si="1"/>
        <v>0.15</v>
      </c>
      <c r="L81" s="32">
        <f t="shared" si="2"/>
        <v>0.09</v>
      </c>
      <c r="M81" s="32">
        <f t="shared" si="3"/>
        <v>0.06</v>
      </c>
      <c r="N81" s="32">
        <f t="shared" si="4"/>
        <v>0.015</v>
      </c>
      <c r="O81" s="32">
        <f t="shared" si="5"/>
        <v>0.010000000000000002</v>
      </c>
    </row>
    <row r="82" spans="1:15" ht="12.75">
      <c r="A82">
        <f t="shared" si="6"/>
        <v>70</v>
      </c>
      <c r="B82" s="67">
        <v>0.15</v>
      </c>
      <c r="C82" s="34">
        <v>0.03</v>
      </c>
      <c r="D82" s="32">
        <v>0.025</v>
      </c>
      <c r="F82" s="1"/>
      <c r="J82" s="32">
        <f t="shared" si="0"/>
        <v>0.025</v>
      </c>
      <c r="K82" s="32">
        <f t="shared" si="1"/>
        <v>0.15</v>
      </c>
      <c r="L82" s="32">
        <f t="shared" si="2"/>
        <v>0.09</v>
      </c>
      <c r="M82" s="32">
        <f t="shared" si="3"/>
        <v>0.06</v>
      </c>
      <c r="N82" s="32">
        <f t="shared" si="4"/>
        <v>0.015</v>
      </c>
      <c r="O82" s="32">
        <f t="shared" si="5"/>
        <v>0.010000000000000002</v>
      </c>
    </row>
    <row r="83" spans="1:15" ht="12.75">
      <c r="A83">
        <f t="shared" si="6"/>
        <v>71</v>
      </c>
      <c r="B83" s="67">
        <v>0</v>
      </c>
      <c r="C83" s="34">
        <v>0.03</v>
      </c>
      <c r="D83" s="32">
        <v>0.025</v>
      </c>
      <c r="F83" s="1"/>
      <c r="J83" s="32">
        <v>0</v>
      </c>
      <c r="K83" s="32">
        <f t="shared" si="1"/>
        <v>0</v>
      </c>
      <c r="L83" s="32">
        <f t="shared" si="2"/>
        <v>0</v>
      </c>
      <c r="M83" s="32">
        <f t="shared" si="3"/>
        <v>0</v>
      </c>
      <c r="N83" s="32">
        <f t="shared" si="4"/>
        <v>0</v>
      </c>
      <c r="O83" s="32">
        <f t="shared" si="5"/>
        <v>0</v>
      </c>
    </row>
    <row r="84" spans="1:15" ht="12.75">
      <c r="A84">
        <f t="shared" si="6"/>
        <v>72</v>
      </c>
      <c r="B84" s="67">
        <v>0</v>
      </c>
      <c r="C84" s="34">
        <v>0.03</v>
      </c>
      <c r="D84" s="32">
        <v>0.025</v>
      </c>
      <c r="F84" s="1"/>
      <c r="J84" s="32">
        <v>0</v>
      </c>
      <c r="K84" s="32">
        <f t="shared" si="1"/>
        <v>0</v>
      </c>
      <c r="L84" s="32">
        <f t="shared" si="2"/>
        <v>0</v>
      </c>
      <c r="M84" s="32">
        <f t="shared" si="3"/>
        <v>0</v>
      </c>
      <c r="N84" s="32">
        <f t="shared" si="4"/>
        <v>0</v>
      </c>
      <c r="O84" s="32">
        <f t="shared" si="5"/>
        <v>0</v>
      </c>
    </row>
    <row r="88" ht="12.75">
      <c r="B88" s="69"/>
    </row>
    <row r="89" ht="12.75">
      <c r="B89" s="1"/>
    </row>
    <row r="90" spans="1:2" ht="12.75">
      <c r="A90" s="70"/>
      <c r="B90" s="69"/>
    </row>
    <row r="91" spans="1:2" ht="12.75">
      <c r="A91" s="70"/>
      <c r="B91" s="71"/>
    </row>
  </sheetData>
  <sheetProtection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 Furrer</dc:creator>
  <cp:keywords/>
  <dc:description/>
  <cp:lastModifiedBy>Gajic Draginja</cp:lastModifiedBy>
  <cp:lastPrinted>2020-11-05T10:34:32Z</cp:lastPrinted>
  <dcterms:created xsi:type="dcterms:W3CDTF">2004-11-02T13:00:14Z</dcterms:created>
  <dcterms:modified xsi:type="dcterms:W3CDTF">2023-09-07T07:06:34Z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